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talya.shchetinina\Desktop\ЗАЯВКИ\Заявки 2025\Орел\90 Орел Отделка поз.68 (ось 2-3)\"/>
    </mc:Choice>
  </mc:AlternateContent>
  <bookViews>
    <workbookView xWindow="0" yWindow="0" windowWidth="28800" windowHeight="12300" firstSheet="7" activeTab="7"/>
  </bookViews>
  <sheets>
    <sheet name="6.Ведомость_списания" sheetId="18" state="hidden" r:id="rId1"/>
    <sheet name="5.Ресурсный_расчет" sheetId="16" state="hidden" r:id="rId2"/>
    <sheet name="4.Оборудование" sheetId="14" state="hidden" r:id="rId3"/>
    <sheet name="3.Материалы" sheetId="12" state="hidden" r:id="rId4"/>
    <sheet name="2.Лок.смета.и.Акт в ЕР" sheetId="10" state="hidden" r:id="rId5"/>
    <sheet name="SourceOb.2" sheetId="9" state="hidden" r:id="rId6"/>
    <sheet name="1.Лок.смета.и.Акт" sheetId="7" state="hidden" r:id="rId7"/>
    <sheet name="ТЗ 1-2, секц. А с котельной" sheetId="19" r:id="rId8"/>
    <sheet name="SourceOb.1" sheetId="6" state="hidden" r:id="rId9"/>
    <sheet name="Source" sheetId="1" state="hidden" r:id="rId10"/>
    <sheet name="SourceObSm" sheetId="2" state="hidden" r:id="rId11"/>
    <sheet name="SmtRes" sheetId="3" state="hidden" r:id="rId12"/>
    <sheet name="EtalonRes" sheetId="4" state="hidden" r:id="rId13"/>
  </sheets>
  <definedNames>
    <definedName name="_xlnm.Print_Titles" localSheetId="6">'1.Лок.смета.и.Акт'!$46:$46</definedName>
    <definedName name="_xlnm.Print_Titles" localSheetId="4">'2.Лок.смета.и.Акт в ЕР'!$46:$46</definedName>
    <definedName name="_xlnm.Print_Titles" localSheetId="3">'3.Материалы'!$20:$20</definedName>
    <definedName name="_xlnm.Print_Titles" localSheetId="2">'4.Оборудование'!$18:$18</definedName>
    <definedName name="_xlnm.Print_Titles" localSheetId="1">'5.Ресурсный_расчет'!$20:$20</definedName>
    <definedName name="_xlnm.Print_Titles" localSheetId="0">'6.Ведомость_списания'!$18:$18</definedName>
    <definedName name="_xlnm.Print_Area" localSheetId="6">'1.Лок.смета.и.Акт'!$A$1:$K$164</definedName>
    <definedName name="_xlnm.Print_Area" localSheetId="4">'2.Лок.смета.и.Акт в ЕР'!$A$1:$K$164</definedName>
    <definedName name="_xlnm.Print_Area" localSheetId="3">'3.Материалы'!$A$1:$G$34</definedName>
    <definedName name="_xlnm.Print_Area" localSheetId="2">'4.Оборудование'!$A$1:$G$32</definedName>
    <definedName name="_xlnm.Print_Area" localSheetId="1">'5.Ресурсный_расчет'!$A$1:$G$50</definedName>
    <definedName name="_xlnm.Print_Area" localSheetId="0">'6.Ведомость_списания'!$A$1:$K$37</definedName>
    <definedName name="_xlnm.Print_Area" localSheetId="7">'ТЗ 1-2, секц. А с котельной'!$A$1:$G$354</definedName>
  </definedNames>
  <calcPr calcId="162913"/>
</workbook>
</file>

<file path=xl/calcChain.xml><?xml version="1.0" encoding="utf-8"?>
<calcChain xmlns="http://schemas.openxmlformats.org/spreadsheetml/2006/main">
  <c r="K138" i="10" l="1"/>
  <c r="K135" i="10"/>
  <c r="K130" i="10"/>
  <c r="K128" i="10"/>
  <c r="K107" i="10"/>
  <c r="K126" i="10"/>
  <c r="K125" i="10"/>
  <c r="K138" i="7"/>
  <c r="K135" i="7"/>
  <c r="K130" i="7"/>
  <c r="K128" i="7"/>
  <c r="K126" i="7"/>
  <c r="K125" i="7"/>
  <c r="K107" i="7"/>
  <c r="K124" i="7"/>
  <c r="BZ33" i="18" l="1"/>
  <c r="BY33" i="18"/>
  <c r="BZ30" i="18"/>
  <c r="BY30" i="18"/>
  <c r="BZ27" i="18"/>
  <c r="BY27" i="18"/>
  <c r="E24" i="18"/>
  <c r="E23" i="18"/>
  <c r="E22" i="18"/>
  <c r="E21" i="18"/>
  <c r="BU20" i="18"/>
  <c r="BU19" i="18"/>
  <c r="BT13" i="18"/>
  <c r="BS12" i="18"/>
  <c r="BS11" i="18"/>
  <c r="BR6" i="18"/>
  <c r="BR5" i="18"/>
  <c r="BR4" i="18"/>
  <c r="BR3" i="18"/>
  <c r="BZ46" i="16"/>
  <c r="BY46" i="16"/>
  <c r="BZ43" i="16"/>
  <c r="BY43" i="16"/>
  <c r="BZ40" i="16"/>
  <c r="BY40" i="16"/>
  <c r="G38" i="16"/>
  <c r="G37" i="16"/>
  <c r="G36" i="16"/>
  <c r="G34" i="16"/>
  <c r="L31" i="16"/>
  <c r="G31" i="16"/>
  <c r="G29" i="16"/>
  <c r="F29" i="16"/>
  <c r="G28" i="16"/>
  <c r="F28" i="16"/>
  <c r="G30" i="16"/>
  <c r="F30" i="16"/>
  <c r="G27" i="16"/>
  <c r="F27" i="16"/>
  <c r="DK14" i="3"/>
  <c r="DJ14" i="3"/>
  <c r="DI14" i="3"/>
  <c r="DH14" i="3"/>
  <c r="DK13" i="3"/>
  <c r="DJ13" i="3"/>
  <c r="DI13" i="3"/>
  <c r="DH13" i="3"/>
  <c r="DK10" i="3"/>
  <c r="DJ10" i="3"/>
  <c r="DI10" i="3"/>
  <c r="DH10" i="3"/>
  <c r="DK9" i="3"/>
  <c r="DJ9" i="3"/>
  <c r="DI9" i="3"/>
  <c r="DH9" i="3"/>
  <c r="DK6" i="3"/>
  <c r="DJ6" i="3"/>
  <c r="DI6" i="3"/>
  <c r="DH6" i="3"/>
  <c r="DK5" i="3"/>
  <c r="DJ5" i="3"/>
  <c r="DI5" i="3"/>
  <c r="DH5" i="3"/>
  <c r="DK4" i="3"/>
  <c r="DJ4" i="3"/>
  <c r="DI4" i="3"/>
  <c r="DH4" i="3"/>
  <c r="DK2" i="3"/>
  <c r="DJ2" i="3"/>
  <c r="DI2" i="3"/>
  <c r="DH2" i="3"/>
  <c r="K24" i="16"/>
  <c r="G24" i="16"/>
  <c r="G22" i="16"/>
  <c r="F22" i="16"/>
  <c r="G23" i="16"/>
  <c r="F23" i="16"/>
  <c r="DK16" i="3"/>
  <c r="DJ16" i="3"/>
  <c r="DI16" i="3"/>
  <c r="DH16" i="3"/>
  <c r="DK15" i="3"/>
  <c r="DJ15" i="3"/>
  <c r="DI15" i="3"/>
  <c r="DH15" i="3"/>
  <c r="DK12" i="3"/>
  <c r="DJ12" i="3"/>
  <c r="DI12" i="3"/>
  <c r="DH12" i="3"/>
  <c r="DK11" i="3"/>
  <c r="DJ11" i="3"/>
  <c r="DI11" i="3"/>
  <c r="DH11" i="3"/>
  <c r="DK8" i="3"/>
  <c r="DJ8" i="3"/>
  <c r="DI8" i="3"/>
  <c r="DH8" i="3"/>
  <c r="DK7" i="3"/>
  <c r="DJ7" i="3"/>
  <c r="DI7" i="3"/>
  <c r="DH7" i="3"/>
  <c r="DK3" i="3"/>
  <c r="DJ3" i="3"/>
  <c r="DI3" i="3"/>
  <c r="DH3" i="3"/>
  <c r="DK1" i="3"/>
  <c r="DJ1" i="3"/>
  <c r="DI1" i="3"/>
  <c r="DH1" i="3"/>
  <c r="BT13" i="16"/>
  <c r="BS12" i="16"/>
  <c r="BS11" i="16"/>
  <c r="BR6" i="16"/>
  <c r="BR5" i="16"/>
  <c r="BR4" i="16"/>
  <c r="BR3" i="16"/>
  <c r="BZ28" i="14"/>
  <c r="BY28" i="14"/>
  <c r="BZ25" i="14"/>
  <c r="BY25" i="14"/>
  <c r="BZ22" i="14"/>
  <c r="BY22" i="14"/>
  <c r="BS11" i="14"/>
  <c r="BR6" i="14"/>
  <c r="BR5" i="14"/>
  <c r="BR4" i="14"/>
  <c r="BR3" i="14"/>
  <c r="BZ30" i="12"/>
  <c r="BY30" i="12"/>
  <c r="BZ27" i="12"/>
  <c r="BY27" i="12"/>
  <c r="BZ24" i="12"/>
  <c r="BY24" i="12"/>
  <c r="BT13" i="12"/>
  <c r="BS12" i="12"/>
  <c r="BS11" i="12"/>
  <c r="BR6" i="12"/>
  <c r="BR5" i="12"/>
  <c r="BR4" i="12"/>
  <c r="BR3" i="12"/>
  <c r="BZ160" i="10"/>
  <c r="BY160" i="10"/>
  <c r="BZ157" i="10"/>
  <c r="BY157" i="10"/>
  <c r="BZ154" i="10"/>
  <c r="BY154" i="10"/>
  <c r="BZ148" i="10"/>
  <c r="BY148" i="10"/>
  <c r="BZ145" i="10"/>
  <c r="BY145" i="10"/>
  <c r="I137" i="10"/>
  <c r="I138" i="10" s="1"/>
  <c r="I140" i="10" s="1"/>
  <c r="I37" i="10" s="1"/>
  <c r="I135" i="10"/>
  <c r="I133" i="10"/>
  <c r="I132" i="10"/>
  <c r="I131" i="10"/>
  <c r="I130" i="10"/>
  <c r="I128" i="10"/>
  <c r="I126" i="10"/>
  <c r="I125" i="10"/>
  <c r="K124" i="10"/>
  <c r="I124" i="10"/>
  <c r="K122" i="10"/>
  <c r="I122" i="10"/>
  <c r="K121" i="10"/>
  <c r="I121" i="10"/>
  <c r="K120" i="10"/>
  <c r="I120" i="10"/>
  <c r="I119" i="10"/>
  <c r="I118" i="10"/>
  <c r="I117" i="10"/>
  <c r="I116" i="10"/>
  <c r="I115" i="10"/>
  <c r="I114" i="10"/>
  <c r="I113" i="10"/>
  <c r="K112" i="10"/>
  <c r="I112" i="10"/>
  <c r="I110" i="10"/>
  <c r="K109" i="10"/>
  <c r="I109" i="10"/>
  <c r="I107" i="10"/>
  <c r="K105" i="10"/>
  <c r="I105" i="10"/>
  <c r="K104" i="10"/>
  <c r="I104" i="10"/>
  <c r="K103" i="10"/>
  <c r="I103" i="10"/>
  <c r="K102" i="10"/>
  <c r="I102" i="10"/>
  <c r="K101" i="10"/>
  <c r="I101" i="10"/>
  <c r="K100" i="10"/>
  <c r="I100" i="10"/>
  <c r="K99" i="10"/>
  <c r="I99" i="10"/>
  <c r="K98" i="10"/>
  <c r="I98" i="10"/>
  <c r="K97" i="10"/>
  <c r="I97" i="10"/>
  <c r="K96" i="10"/>
  <c r="I96" i="10"/>
  <c r="K95" i="10"/>
  <c r="I95" i="10"/>
  <c r="K94" i="10"/>
  <c r="I94" i="10"/>
  <c r="K93" i="10"/>
  <c r="I93" i="10"/>
  <c r="K92" i="10"/>
  <c r="I92" i="10"/>
  <c r="K91" i="10"/>
  <c r="I91" i="10"/>
  <c r="K90" i="10"/>
  <c r="I90" i="10"/>
  <c r="K88" i="10"/>
  <c r="I88" i="10"/>
  <c r="I86" i="10"/>
  <c r="K84" i="10"/>
  <c r="I84" i="10"/>
  <c r="K83" i="10"/>
  <c r="I83" i="10"/>
  <c r="J38" i="10"/>
  <c r="I38" i="10"/>
  <c r="J39" i="10"/>
  <c r="I39" i="10"/>
  <c r="Q80" i="10"/>
  <c r="I80" i="10"/>
  <c r="P80" i="10"/>
  <c r="IU14" i="9"/>
  <c r="IT14" i="9"/>
  <c r="IS14" i="9"/>
  <c r="IR14" i="9"/>
  <c r="IQ14" i="9"/>
  <c r="IP14" i="9"/>
  <c r="IO14" i="9"/>
  <c r="IN14" i="9"/>
  <c r="GG14" i="9"/>
  <c r="GF14" i="9"/>
  <c r="GE14" i="9"/>
  <c r="GD14" i="9"/>
  <c r="GC14" i="9"/>
  <c r="GB14" i="9"/>
  <c r="GA14" i="9"/>
  <c r="FZ14" i="9"/>
  <c r="FY14" i="9"/>
  <c r="FX14" i="9"/>
  <c r="IM14" i="9"/>
  <c r="IL14" i="9"/>
  <c r="IK14" i="9"/>
  <c r="IJ14" i="9"/>
  <c r="II14" i="9"/>
  <c r="IH14" i="9"/>
  <c r="IG14" i="9"/>
  <c r="IF14" i="9"/>
  <c r="IE14" i="9"/>
  <c r="ID14" i="9"/>
  <c r="IC14" i="9"/>
  <c r="IB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IU80" i="10"/>
  <c r="IT80" i="10"/>
  <c r="IS80" i="10"/>
  <c r="IR80" i="10"/>
  <c r="IQ80" i="10"/>
  <c r="IP80" i="10"/>
  <c r="IO80" i="10"/>
  <c r="IN80" i="10"/>
  <c r="GG80" i="10"/>
  <c r="GF80" i="10"/>
  <c r="GE80" i="10"/>
  <c r="GD80" i="10"/>
  <c r="GC80" i="10"/>
  <c r="GB80" i="10"/>
  <c r="GA80" i="10"/>
  <c r="FZ80" i="10"/>
  <c r="FY80" i="10"/>
  <c r="FX80" i="10"/>
  <c r="IM80" i="10"/>
  <c r="IL80" i="10"/>
  <c r="IK80" i="10"/>
  <c r="IJ80" i="10"/>
  <c r="II80" i="10"/>
  <c r="IH80" i="10"/>
  <c r="IG80" i="10"/>
  <c r="IF80" i="10"/>
  <c r="IE80" i="10"/>
  <c r="ID80" i="10"/>
  <c r="IC80" i="10"/>
  <c r="IB80" i="10"/>
  <c r="FW80" i="10"/>
  <c r="FV80" i="10"/>
  <c r="FU80" i="10"/>
  <c r="FT80" i="10"/>
  <c r="FS80" i="10"/>
  <c r="FR80" i="10"/>
  <c r="FQ80" i="10"/>
  <c r="FP80" i="10"/>
  <c r="FO80" i="10"/>
  <c r="FN80" i="10"/>
  <c r="FM80" i="10"/>
  <c r="FL80" i="10"/>
  <c r="FK80" i="10"/>
  <c r="FJ80" i="10"/>
  <c r="FI80" i="10"/>
  <c r="FH80" i="10"/>
  <c r="FG80" i="10"/>
  <c r="FF80" i="10"/>
  <c r="FE80" i="10"/>
  <c r="FD80" i="10"/>
  <c r="FC80" i="10"/>
  <c r="FB80" i="10"/>
  <c r="FA80" i="10"/>
  <c r="EZ80" i="10"/>
  <c r="EY80" i="10"/>
  <c r="EX80" i="10"/>
  <c r="EW80" i="10"/>
  <c r="EV80" i="10"/>
  <c r="EU80" i="10"/>
  <c r="ET80" i="10"/>
  <c r="ER80" i="10"/>
  <c r="EQ80" i="10"/>
  <c r="EP80" i="10"/>
  <c r="EO80" i="10"/>
  <c r="EN80" i="10"/>
  <c r="EM80" i="10"/>
  <c r="EL80" i="10"/>
  <c r="EK80" i="10"/>
  <c r="EJ80" i="10"/>
  <c r="EI80" i="10"/>
  <c r="EH80" i="10"/>
  <c r="EG80" i="10"/>
  <c r="EF80" i="10"/>
  <c r="EE80" i="10"/>
  <c r="ED80" i="10"/>
  <c r="EC80" i="10"/>
  <c r="BP80" i="9"/>
  <c r="BO80" i="9"/>
  <c r="BN80" i="9"/>
  <c r="BM80" i="9"/>
  <c r="BL80" i="9"/>
  <c r="BK80" i="9"/>
  <c r="BJ80" i="9"/>
  <c r="BI80" i="9"/>
  <c r="BH80" i="9"/>
  <c r="BG80" i="9"/>
  <c r="BF80" i="9"/>
  <c r="BE80" i="9"/>
  <c r="BD14" i="9"/>
  <c r="BC14" i="9"/>
  <c r="BB14" i="9"/>
  <c r="BA14" i="9"/>
  <c r="AZ14" i="9"/>
  <c r="AY14" i="9"/>
  <c r="DZ14" i="9"/>
  <c r="DY14" i="9"/>
  <c r="DX14" i="9"/>
  <c r="DW14" i="9"/>
  <c r="DO14" i="9"/>
  <c r="DN14" i="9"/>
  <c r="DM14" i="9"/>
  <c r="DL14" i="9"/>
  <c r="DD14" i="9"/>
  <c r="DB14" i="9"/>
  <c r="DA14" i="9"/>
  <c r="CZ14" i="9"/>
  <c r="CX14" i="9"/>
  <c r="CW14" i="9"/>
  <c r="BP80" i="10"/>
  <c r="BO80" i="10"/>
  <c r="BN80" i="10"/>
  <c r="BM80" i="10"/>
  <c r="BL80" i="10"/>
  <c r="BK80" i="10"/>
  <c r="BJ80" i="10"/>
  <c r="BI80" i="10"/>
  <c r="BH80" i="10"/>
  <c r="BG80" i="10"/>
  <c r="BF80" i="10"/>
  <c r="BE80" i="10"/>
  <c r="BD80" i="10"/>
  <c r="BC80" i="10"/>
  <c r="BB80" i="10"/>
  <c r="BA80" i="10"/>
  <c r="AZ80" i="10"/>
  <c r="AY80" i="10"/>
  <c r="DZ80" i="10"/>
  <c r="DY80" i="10"/>
  <c r="DX80" i="10"/>
  <c r="DW80" i="10"/>
  <c r="DO80" i="10"/>
  <c r="DN80" i="10"/>
  <c r="DM80" i="10"/>
  <c r="DL80" i="10"/>
  <c r="DD80" i="10"/>
  <c r="DB80" i="10"/>
  <c r="DA80" i="10"/>
  <c r="CZ80" i="10"/>
  <c r="CX80" i="10"/>
  <c r="CW80" i="10"/>
  <c r="CU80" i="10"/>
  <c r="CT80" i="10"/>
  <c r="CS80" i="10"/>
  <c r="CR80" i="10"/>
  <c r="CQ80" i="10"/>
  <c r="CP80" i="10"/>
  <c r="CO80" i="10"/>
  <c r="CN80" i="10"/>
  <c r="CM80" i="10"/>
  <c r="CL80" i="10"/>
  <c r="CK80" i="10"/>
  <c r="CJ80" i="10"/>
  <c r="CI80" i="10"/>
  <c r="CH80" i="10"/>
  <c r="CG80" i="10"/>
  <c r="CF80" i="10"/>
  <c r="AN78" i="10"/>
  <c r="EW32" i="1"/>
  <c r="AQ32" i="1"/>
  <c r="DO32" i="1"/>
  <c r="DN32" i="1"/>
  <c r="BA32" i="1"/>
  <c r="EV32" i="1"/>
  <c r="ER32" i="1" s="1"/>
  <c r="AO32" i="1"/>
  <c r="AK32" i="1" s="1"/>
  <c r="F72" i="7" s="1"/>
  <c r="I32" i="1"/>
  <c r="B73" i="10" s="1"/>
  <c r="I31" i="1"/>
  <c r="DW32" i="1"/>
  <c r="AN70" i="10"/>
  <c r="EW30" i="1"/>
  <c r="AQ30" i="1"/>
  <c r="DO30" i="1"/>
  <c r="DN30" i="1"/>
  <c r="BS30" i="1"/>
  <c r="EU30" i="1"/>
  <c r="AN30" i="1"/>
  <c r="BB30" i="1"/>
  <c r="ET30" i="1"/>
  <c r="AM30" i="1"/>
  <c r="BA30" i="1"/>
  <c r="EV30" i="1"/>
  <c r="AO30" i="1"/>
  <c r="I30" i="1"/>
  <c r="I29" i="1"/>
  <c r="DW30" i="1"/>
  <c r="AN61" i="10"/>
  <c r="BB28" i="1"/>
  <c r="ET28" i="1"/>
  <c r="ER28" i="1" s="1"/>
  <c r="AM28" i="1"/>
  <c r="AK28" i="1" s="1"/>
  <c r="F58" i="10" s="1"/>
  <c r="I28" i="1"/>
  <c r="C59" i="10" s="1"/>
  <c r="I27" i="1"/>
  <c r="DW28" i="1"/>
  <c r="AN56" i="10"/>
  <c r="DO26" i="1"/>
  <c r="DN26" i="1"/>
  <c r="BS26" i="1"/>
  <c r="EU26" i="1"/>
  <c r="AN26" i="1"/>
  <c r="BB26" i="1"/>
  <c r="ET26" i="1"/>
  <c r="ER26" i="1" s="1"/>
  <c r="AM26" i="1"/>
  <c r="AK26" i="1" s="1"/>
  <c r="F50" i="7" s="1"/>
  <c r="I26" i="1"/>
  <c r="B51" i="10" s="1"/>
  <c r="I25" i="1"/>
  <c r="DW26" i="1"/>
  <c r="BX48" i="10"/>
  <c r="BT35" i="10"/>
  <c r="BV34" i="10"/>
  <c r="BT31" i="10"/>
  <c r="BT30" i="10"/>
  <c r="BT29" i="10"/>
  <c r="BU23" i="10"/>
  <c r="BW14" i="10"/>
  <c r="BS13" i="10"/>
  <c r="BS12" i="10"/>
  <c r="BS11" i="10"/>
  <c r="BR10" i="10"/>
  <c r="BR9" i="10"/>
  <c r="BR8" i="10"/>
  <c r="BR7" i="10"/>
  <c r="BZ160" i="7"/>
  <c r="BY160" i="7"/>
  <c r="BZ157" i="7"/>
  <c r="BY157" i="7"/>
  <c r="BZ154" i="7"/>
  <c r="BY154" i="7"/>
  <c r="BZ148" i="7"/>
  <c r="BY148" i="7"/>
  <c r="BZ145" i="7"/>
  <c r="BY145" i="7"/>
  <c r="I133" i="7"/>
  <c r="I132" i="7"/>
  <c r="I131" i="7"/>
  <c r="I121" i="7"/>
  <c r="I120" i="7"/>
  <c r="I119" i="7"/>
  <c r="I118" i="7"/>
  <c r="I117" i="7"/>
  <c r="I116" i="7"/>
  <c r="I115" i="7"/>
  <c r="I114" i="7"/>
  <c r="I113" i="7"/>
  <c r="K112" i="7"/>
  <c r="I112" i="7"/>
  <c r="I110" i="7"/>
  <c r="IU14" i="6"/>
  <c r="IT14" i="6"/>
  <c r="IS14" i="6"/>
  <c r="IQ14" i="6"/>
  <c r="IP14" i="6"/>
  <c r="IO14" i="6"/>
  <c r="GG14" i="6"/>
  <c r="GF14" i="6"/>
  <c r="GE14" i="6"/>
  <c r="GD14" i="6"/>
  <c r="GC14" i="6"/>
  <c r="GA14" i="6"/>
  <c r="FZ14" i="6"/>
  <c r="FY14" i="6"/>
  <c r="IM14" i="6"/>
  <c r="IL14" i="6"/>
  <c r="IK14" i="6"/>
  <c r="IJ14" i="6"/>
  <c r="IG14" i="6"/>
  <c r="IF14" i="6"/>
  <c r="IE14" i="6"/>
  <c r="ID14" i="6"/>
  <c r="IC14" i="6"/>
  <c r="FV14" i="6"/>
  <c r="FU14" i="6"/>
  <c r="FT14" i="6"/>
  <c r="FS14" i="6"/>
  <c r="FQ14" i="6"/>
  <c r="FP14" i="6"/>
  <c r="FO14" i="6"/>
  <c r="FJ14" i="6"/>
  <c r="FI14" i="6"/>
  <c r="FH14" i="6"/>
  <c r="FG14" i="6"/>
  <c r="FF14" i="6"/>
  <c r="FE14" i="6"/>
  <c r="FD14" i="6"/>
  <c r="FC14" i="6"/>
  <c r="FB14" i="6"/>
  <c r="FA14" i="6"/>
  <c r="EZ14" i="6"/>
  <c r="IU80" i="7"/>
  <c r="IT80" i="7"/>
  <c r="IS80" i="7"/>
  <c r="IQ80" i="7"/>
  <c r="IP80" i="7"/>
  <c r="IO80" i="7"/>
  <c r="GG80" i="7"/>
  <c r="GF80" i="7"/>
  <c r="GE80" i="7"/>
  <c r="GD80" i="7"/>
  <c r="GC80" i="7"/>
  <c r="GA80" i="7"/>
  <c r="FZ80" i="7"/>
  <c r="FY80" i="7"/>
  <c r="IM80" i="7"/>
  <c r="IL80" i="7"/>
  <c r="IK80" i="7"/>
  <c r="IJ80" i="7"/>
  <c r="IG80" i="7"/>
  <c r="IF80" i="7"/>
  <c r="IE80" i="7"/>
  <c r="ID80" i="7"/>
  <c r="IC80" i="7"/>
  <c r="FV80" i="7"/>
  <c r="FU80" i="7"/>
  <c r="FT80" i="7"/>
  <c r="FS80" i="7"/>
  <c r="FQ80" i="7"/>
  <c r="FP80" i="7"/>
  <c r="FO80" i="7"/>
  <c r="FJ80" i="7"/>
  <c r="FI80" i="7"/>
  <c r="FH80" i="7"/>
  <c r="FG80" i="7"/>
  <c r="FF80" i="7"/>
  <c r="FE80" i="7"/>
  <c r="FD80" i="7"/>
  <c r="FC80" i="7"/>
  <c r="FB80" i="7"/>
  <c r="FA80" i="7"/>
  <c r="EZ80" i="7"/>
  <c r="ER80" i="7"/>
  <c r="I105" i="7" s="1"/>
  <c r="EQ80" i="7"/>
  <c r="I104" i="7" s="1"/>
  <c r="EP80" i="7"/>
  <c r="I103" i="7" s="1"/>
  <c r="EO80" i="7"/>
  <c r="I102" i="7" s="1"/>
  <c r="EN80" i="7"/>
  <c r="I101" i="7" s="1"/>
  <c r="EM80" i="7"/>
  <c r="I100" i="7" s="1"/>
  <c r="EK80" i="7"/>
  <c r="I98" i="7" s="1"/>
  <c r="EJ80" i="7"/>
  <c r="I97" i="7" s="1"/>
  <c r="EI80" i="7"/>
  <c r="I96" i="7" s="1"/>
  <c r="EH80" i="7"/>
  <c r="I95" i="7" s="1"/>
  <c r="EG80" i="7"/>
  <c r="I94" i="7" s="1"/>
  <c r="EF80" i="7"/>
  <c r="I93" i="7" s="1"/>
  <c r="EE80" i="7"/>
  <c r="I92" i="7" s="1"/>
  <c r="ED80" i="7"/>
  <c r="I91" i="7" s="1"/>
  <c r="EC80" i="7"/>
  <c r="I90" i="7" s="1"/>
  <c r="BP80" i="6"/>
  <c r="BO80" i="6"/>
  <c r="BN80" i="6"/>
  <c r="BM80" i="6"/>
  <c r="BL80" i="6"/>
  <c r="BK80" i="6"/>
  <c r="BJ80" i="6"/>
  <c r="BI80" i="6"/>
  <c r="BH80" i="6"/>
  <c r="BG80" i="6"/>
  <c r="BF80" i="6"/>
  <c r="BE80" i="6"/>
  <c r="BD14" i="6"/>
  <c r="BC14" i="6"/>
  <c r="BB14" i="6"/>
  <c r="BA14" i="6"/>
  <c r="AZ14" i="6"/>
  <c r="AY14" i="6"/>
  <c r="DY14" i="6"/>
  <c r="DX14" i="6"/>
  <c r="DD14" i="6"/>
  <c r="BP80" i="7"/>
  <c r="BO80" i="7"/>
  <c r="BN80" i="7"/>
  <c r="BM80" i="7"/>
  <c r="BL80" i="7"/>
  <c r="BK80" i="7"/>
  <c r="BJ80" i="7"/>
  <c r="BI80" i="7"/>
  <c r="BH80" i="7"/>
  <c r="BG80" i="7"/>
  <c r="BF80" i="7"/>
  <c r="BE80" i="7"/>
  <c r="BD80" i="7"/>
  <c r="BC80" i="7"/>
  <c r="BB80" i="7"/>
  <c r="BA80" i="7"/>
  <c r="AZ80" i="7"/>
  <c r="AY80" i="7"/>
  <c r="DY80" i="7"/>
  <c r="DX80" i="7"/>
  <c r="DD80" i="7"/>
  <c r="CU80" i="7"/>
  <c r="K105" i="7" s="1"/>
  <c r="CT80" i="7"/>
  <c r="K104" i="7" s="1"/>
  <c r="CS80" i="7"/>
  <c r="K103" i="7" s="1"/>
  <c r="CR80" i="7"/>
  <c r="K102" i="7" s="1"/>
  <c r="CQ80" i="7"/>
  <c r="K101" i="7" s="1"/>
  <c r="CP80" i="7"/>
  <c r="K100" i="7" s="1"/>
  <c r="CN80" i="7"/>
  <c r="K98" i="7" s="1"/>
  <c r="CM80" i="7"/>
  <c r="K97" i="7" s="1"/>
  <c r="CL80" i="7"/>
  <c r="K96" i="7" s="1"/>
  <c r="CK80" i="7"/>
  <c r="K95" i="7" s="1"/>
  <c r="CJ80" i="7"/>
  <c r="K94" i="7" s="1"/>
  <c r="CI80" i="7"/>
  <c r="K93" i="7" s="1"/>
  <c r="CH80" i="7"/>
  <c r="K92" i="7" s="1"/>
  <c r="CG80" i="7"/>
  <c r="K91" i="7" s="1"/>
  <c r="CF80" i="7"/>
  <c r="K90" i="7" s="1"/>
  <c r="AN78" i="7"/>
  <c r="AN70" i="7"/>
  <c r="AN61" i="7"/>
  <c r="AN56" i="7"/>
  <c r="BX48" i="7"/>
  <c r="BT35" i="7"/>
  <c r="BV34" i="7"/>
  <c r="BT31" i="7"/>
  <c r="BT30" i="7"/>
  <c r="BT29" i="7"/>
  <c r="BU23" i="7"/>
  <c r="BW14" i="7"/>
  <c r="BS13" i="7"/>
  <c r="BS12" i="7"/>
  <c r="BS11" i="7"/>
  <c r="BR10" i="7"/>
  <c r="BR9" i="7"/>
  <c r="BR8" i="7"/>
  <c r="BR7" i="7"/>
  <c r="C51" i="7" l="1"/>
  <c r="C73" i="7"/>
  <c r="C73" i="10"/>
  <c r="F72" i="10"/>
  <c r="ER30" i="1"/>
  <c r="AK30" i="1"/>
  <c r="F63" i="10" s="1"/>
  <c r="B59" i="7"/>
  <c r="B59" i="10"/>
  <c r="F58" i="7"/>
  <c r="C51" i="10"/>
  <c r="F50" i="10"/>
  <c r="B73" i="7"/>
  <c r="C59" i="7"/>
  <c r="B51" i="7"/>
  <c r="A1" i="4"/>
  <c r="A2" i="4"/>
  <c r="A3" i="4"/>
  <c r="A4" i="4"/>
  <c r="A5" i="4"/>
  <c r="A6" i="4"/>
  <c r="A7" i="4"/>
  <c r="A8" i="4"/>
  <c r="A9" i="4"/>
  <c r="A10" i="4"/>
  <c r="A11" i="4"/>
  <c r="A12" i="4"/>
  <c r="A13" i="4"/>
  <c r="A14" i="4"/>
  <c r="A15" i="4"/>
  <c r="A16" i="4"/>
  <c r="A17" i="4"/>
  <c r="A18" i="4"/>
  <c r="A1" i="3"/>
  <c r="CY1" i="3"/>
  <c r="CZ1" i="3"/>
  <c r="DA1" i="3"/>
  <c r="DB1" i="3"/>
  <c r="DC1" i="3"/>
  <c r="A2" i="3"/>
  <c r="CY2" i="3"/>
  <c r="CZ2" i="3"/>
  <c r="DB2" i="3" s="1"/>
  <c r="DA2" i="3"/>
  <c r="DC2" i="3"/>
  <c r="A3" i="3"/>
  <c r="CY3" i="3"/>
  <c r="CZ3" i="3"/>
  <c r="DB3" i="3" s="1"/>
  <c r="DA3" i="3"/>
  <c r="DC3" i="3"/>
  <c r="A4" i="3"/>
  <c r="CY4" i="3"/>
  <c r="CZ4" i="3"/>
  <c r="DA4" i="3"/>
  <c r="DB4" i="3"/>
  <c r="DC4" i="3"/>
  <c r="A5" i="3"/>
  <c r="CY5" i="3"/>
  <c r="CZ5" i="3"/>
  <c r="DA5" i="3"/>
  <c r="DB5" i="3"/>
  <c r="DC5" i="3"/>
  <c r="A6" i="3"/>
  <c r="CY6" i="3"/>
  <c r="CZ6" i="3"/>
  <c r="DB6" i="3" s="1"/>
  <c r="DA6" i="3"/>
  <c r="DC6" i="3"/>
  <c r="A7" i="3"/>
  <c r="CY7" i="3"/>
  <c r="CZ7" i="3"/>
  <c r="DB7" i="3" s="1"/>
  <c r="DA7" i="3"/>
  <c r="DC7" i="3"/>
  <c r="A8" i="3"/>
  <c r="CY8" i="3"/>
  <c r="CZ8" i="3"/>
  <c r="DA8" i="3"/>
  <c r="DB8" i="3"/>
  <c r="DC8" i="3"/>
  <c r="A9" i="3"/>
  <c r="CY9" i="3"/>
  <c r="CZ9" i="3"/>
  <c r="DA9" i="3"/>
  <c r="DB9" i="3"/>
  <c r="DC9" i="3"/>
  <c r="A10" i="3"/>
  <c r="CY10" i="3"/>
  <c r="CZ10" i="3"/>
  <c r="DB10" i="3" s="1"/>
  <c r="DA10" i="3"/>
  <c r="DC10" i="3"/>
  <c r="A11" i="3"/>
  <c r="CY11" i="3"/>
  <c r="CZ11" i="3"/>
  <c r="DB11" i="3" s="1"/>
  <c r="DA11" i="3"/>
  <c r="DC11" i="3"/>
  <c r="A12" i="3"/>
  <c r="CY12" i="3"/>
  <c r="CZ12" i="3"/>
  <c r="DA12" i="3"/>
  <c r="DB12" i="3"/>
  <c r="DC12" i="3"/>
  <c r="A13" i="3"/>
  <c r="CY13" i="3"/>
  <c r="CZ13" i="3"/>
  <c r="DA13" i="3"/>
  <c r="DB13" i="3"/>
  <c r="DC13" i="3"/>
  <c r="A14" i="3"/>
  <c r="CY14" i="3"/>
  <c r="CZ14" i="3"/>
  <c r="DB14" i="3" s="1"/>
  <c r="DA14" i="3"/>
  <c r="DC14" i="3"/>
  <c r="A15" i="3"/>
  <c r="CY15" i="3"/>
  <c r="CZ15" i="3"/>
  <c r="DB15" i="3" s="1"/>
  <c r="DA15" i="3"/>
  <c r="DC15" i="3"/>
  <c r="A16" i="3"/>
  <c r="CY16" i="3"/>
  <c r="CZ16" i="3"/>
  <c r="DA16" i="3"/>
  <c r="DB16" i="3"/>
  <c r="DC16" i="3"/>
  <c r="D12" i="1"/>
  <c r="E18" i="1"/>
  <c r="Z18" i="1"/>
  <c r="AA18" i="1"/>
  <c r="AB18" i="1"/>
  <c r="AC18" i="1"/>
  <c r="AD18" i="1"/>
  <c r="AE18" i="1"/>
  <c r="AF18" i="1"/>
  <c r="AG18" i="1"/>
  <c r="AH18" i="1"/>
  <c r="AI18" i="1"/>
  <c r="AJ18" i="1"/>
  <c r="AK18" i="1"/>
  <c r="AL18" i="1"/>
  <c r="AM18" i="1"/>
  <c r="AN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R18" i="1"/>
  <c r="DS18" i="1"/>
  <c r="DT18" i="1"/>
  <c r="DU18" i="1"/>
  <c r="DV18" i="1"/>
  <c r="DW18" i="1"/>
  <c r="DX18" i="1"/>
  <c r="DY18" i="1"/>
  <c r="DZ18" i="1"/>
  <c r="EA18" i="1"/>
  <c r="EB18" i="1"/>
  <c r="EC18" i="1"/>
  <c r="ED18" i="1"/>
  <c r="EE18" i="1"/>
  <c r="EF18" i="1"/>
  <c r="EW18" i="1"/>
  <c r="EX18" i="1"/>
  <c r="EY18" i="1"/>
  <c r="EZ18" i="1"/>
  <c r="FA18" i="1"/>
  <c r="FB18" i="1"/>
  <c r="FC18" i="1"/>
  <c r="FD18" i="1"/>
  <c r="FE18" i="1"/>
  <c r="FF18" i="1"/>
  <c r="FG18" i="1"/>
  <c r="FH18" i="1"/>
  <c r="FI18" i="1"/>
  <c r="FJ18" i="1"/>
  <c r="FK18" i="1"/>
  <c r="FL18" i="1"/>
  <c r="FM18" i="1"/>
  <c r="FN18" i="1"/>
  <c r="FO18" i="1"/>
  <c r="FP18" i="1"/>
  <c r="FQ18" i="1"/>
  <c r="FR18" i="1"/>
  <c r="FS18" i="1"/>
  <c r="FT18" i="1"/>
  <c r="FU18" i="1"/>
  <c r="FV18" i="1"/>
  <c r="FW18" i="1"/>
  <c r="FX18" i="1"/>
  <c r="FY18" i="1"/>
  <c r="FZ18" i="1"/>
  <c r="GA18" i="1"/>
  <c r="GB18" i="1"/>
  <c r="GC18" i="1"/>
  <c r="GD18" i="1"/>
  <c r="GE18" i="1"/>
  <c r="GF18" i="1"/>
  <c r="GG18" i="1"/>
  <c r="GH18" i="1"/>
  <c r="GI18" i="1"/>
  <c r="GJ18" i="1"/>
  <c r="GK18" i="1"/>
  <c r="GL18" i="1"/>
  <c r="GM18" i="1"/>
  <c r="GN18" i="1"/>
  <c r="GO18" i="1"/>
  <c r="GP18" i="1"/>
  <c r="GQ18" i="1"/>
  <c r="GR18" i="1"/>
  <c r="GS18" i="1"/>
  <c r="GT18" i="1"/>
  <c r="GU18" i="1"/>
  <c r="GV18" i="1"/>
  <c r="GW18" i="1"/>
  <c r="GX18" i="1"/>
  <c r="D20" i="1"/>
  <c r="E22" i="1"/>
  <c r="Z22" i="1"/>
  <c r="AA22" i="1"/>
  <c r="AM22" i="1"/>
  <c r="AN22" i="1"/>
  <c r="BE22" i="1"/>
  <c r="BF22" i="1"/>
  <c r="BG22" i="1"/>
  <c r="BH22" i="1"/>
  <c r="BI22" i="1"/>
  <c r="BJ22" i="1"/>
  <c r="BK22" i="1"/>
  <c r="BL22" i="1"/>
  <c r="BM22" i="1"/>
  <c r="BN22" i="1"/>
  <c r="BO22" i="1"/>
  <c r="BP22" i="1"/>
  <c r="BQ22" i="1"/>
  <c r="BR22" i="1"/>
  <c r="BS22" i="1"/>
  <c r="BT22" i="1"/>
  <c r="BU22" i="1"/>
  <c r="BV22" i="1"/>
  <c r="BW22" i="1"/>
  <c r="CN22" i="1"/>
  <c r="CO22" i="1"/>
  <c r="CP22" i="1"/>
  <c r="CQ22" i="1"/>
  <c r="CR22" i="1"/>
  <c r="CS22" i="1"/>
  <c r="CT22" i="1"/>
  <c r="CU22" i="1"/>
  <c r="CV22" i="1"/>
  <c r="CW22" i="1"/>
  <c r="CX22" i="1"/>
  <c r="CY22" i="1"/>
  <c r="CZ22" i="1"/>
  <c r="DA22" i="1"/>
  <c r="DB22" i="1"/>
  <c r="DC22" i="1"/>
  <c r="DD22" i="1"/>
  <c r="DE22" i="1"/>
  <c r="DF22" i="1"/>
  <c r="DR22" i="1"/>
  <c r="DS22" i="1"/>
  <c r="EE22" i="1"/>
  <c r="EF22" i="1"/>
  <c r="EW22" i="1"/>
  <c r="EX22" i="1"/>
  <c r="EY22" i="1"/>
  <c r="EZ22" i="1"/>
  <c r="FA22" i="1"/>
  <c r="FB22" i="1"/>
  <c r="FC22" i="1"/>
  <c r="FD22" i="1"/>
  <c r="FE22" i="1"/>
  <c r="FF22" i="1"/>
  <c r="FG22" i="1"/>
  <c r="FH22" i="1"/>
  <c r="FI22" i="1"/>
  <c r="FJ22" i="1"/>
  <c r="FK22" i="1"/>
  <c r="FL22" i="1"/>
  <c r="FM22" i="1"/>
  <c r="FN22" i="1"/>
  <c r="FO22" i="1"/>
  <c r="GF22" i="1"/>
  <c r="GG22" i="1"/>
  <c r="GH22" i="1"/>
  <c r="GI22" i="1"/>
  <c r="GJ22" i="1"/>
  <c r="GK22" i="1"/>
  <c r="GL22" i="1"/>
  <c r="GM22" i="1"/>
  <c r="GN22" i="1"/>
  <c r="GO22" i="1"/>
  <c r="GP22" i="1"/>
  <c r="GQ22" i="1"/>
  <c r="GR22" i="1"/>
  <c r="GS22" i="1"/>
  <c r="GT22" i="1"/>
  <c r="GU22" i="1"/>
  <c r="GV22" i="1"/>
  <c r="GW22" i="1"/>
  <c r="GX22" i="1"/>
  <c r="C25" i="1"/>
  <c r="D25" i="1"/>
  <c r="CX2" i="3"/>
  <c r="K25" i="1"/>
  <c r="AC25" i="1"/>
  <c r="CQ25" i="1" s="1"/>
  <c r="P25" i="1" s="1"/>
  <c r="AE25" i="1"/>
  <c r="AD25" i="1" s="1"/>
  <c r="AF25" i="1"/>
  <c r="AG25" i="1"/>
  <c r="CU25" i="1" s="1"/>
  <c r="T25" i="1" s="1"/>
  <c r="AH25" i="1"/>
  <c r="AI25" i="1"/>
  <c r="AJ25" i="1"/>
  <c r="CS25" i="1"/>
  <c r="R25" i="1" s="1"/>
  <c r="CT25" i="1"/>
  <c r="S25" i="1" s="1"/>
  <c r="CV25" i="1"/>
  <c r="U25" i="1" s="1"/>
  <c r="CW25" i="1"/>
  <c r="V25" i="1" s="1"/>
  <c r="CX25" i="1"/>
  <c r="W25" i="1" s="1"/>
  <c r="FR25" i="1"/>
  <c r="GL25" i="1"/>
  <c r="GO25" i="1"/>
  <c r="GP25" i="1"/>
  <c r="GV25" i="1"/>
  <c r="HC25" i="1"/>
  <c r="GX25" i="1" s="1"/>
  <c r="C26" i="1"/>
  <c r="D26" i="1"/>
  <c r="CX4" i="3"/>
  <c r="K26" i="1"/>
  <c r="AC26" i="1"/>
  <c r="CQ26" i="1" s="1"/>
  <c r="P26" i="1" s="1"/>
  <c r="AE26" i="1"/>
  <c r="AF26" i="1"/>
  <c r="AG26" i="1"/>
  <c r="CU26" i="1" s="1"/>
  <c r="T26" i="1" s="1"/>
  <c r="AH26" i="1"/>
  <c r="AI26" i="1"/>
  <c r="AJ26" i="1"/>
  <c r="CT26" i="1"/>
  <c r="S26" i="1" s="1"/>
  <c r="CV26" i="1"/>
  <c r="U26" i="1" s="1"/>
  <c r="CW26" i="1"/>
  <c r="V26" i="1" s="1"/>
  <c r="CX26" i="1"/>
  <c r="W26" i="1" s="1"/>
  <c r="FR26" i="1"/>
  <c r="GL26" i="1"/>
  <c r="GO26" i="1"/>
  <c r="GP26" i="1"/>
  <c r="GV26" i="1"/>
  <c r="HC26" i="1"/>
  <c r="GX26" i="1" s="1"/>
  <c r="C27" i="1"/>
  <c r="D27" i="1"/>
  <c r="CX5" i="3"/>
  <c r="K27" i="1"/>
  <c r="S27" i="1"/>
  <c r="U27" i="1"/>
  <c r="AC27" i="1"/>
  <c r="CQ27" i="1" s="1"/>
  <c r="AD27" i="1"/>
  <c r="AE27" i="1"/>
  <c r="AF27" i="1"/>
  <c r="AB27" i="1" s="1"/>
  <c r="AG27" i="1"/>
  <c r="CU27" i="1" s="1"/>
  <c r="AH27" i="1"/>
  <c r="AI27" i="1"/>
  <c r="CW27" i="1" s="1"/>
  <c r="V27" i="1" s="1"/>
  <c r="AJ27" i="1"/>
  <c r="CR27" i="1"/>
  <c r="Q27" i="1" s="1"/>
  <c r="CS27" i="1"/>
  <c r="R27" i="1" s="1"/>
  <c r="CT27" i="1"/>
  <c r="CV27" i="1"/>
  <c r="CX27" i="1"/>
  <c r="W27" i="1" s="1"/>
  <c r="FR27" i="1"/>
  <c r="GL27" i="1"/>
  <c r="GO27" i="1"/>
  <c r="GP27" i="1"/>
  <c r="GV27" i="1"/>
  <c r="GX27" i="1"/>
  <c r="HC27" i="1"/>
  <c r="C28" i="1"/>
  <c r="D28" i="1"/>
  <c r="CX6" i="3"/>
  <c r="K28" i="1"/>
  <c r="R28" i="1"/>
  <c r="V28" i="1"/>
  <c r="AC28" i="1"/>
  <c r="AD28" i="1"/>
  <c r="AE28" i="1"/>
  <c r="AF28" i="1"/>
  <c r="CT28" i="1" s="1"/>
  <c r="AG28" i="1"/>
  <c r="AH28" i="1"/>
  <c r="AI28" i="1"/>
  <c r="AJ28" i="1"/>
  <c r="CX28" i="1" s="1"/>
  <c r="W28" i="1" s="1"/>
  <c r="CQ28" i="1"/>
  <c r="P28" i="1" s="1"/>
  <c r="CS28" i="1"/>
  <c r="CU28" i="1"/>
  <c r="T28" i="1" s="1"/>
  <c r="CV28" i="1"/>
  <c r="U28" i="1" s="1"/>
  <c r="CW28" i="1"/>
  <c r="FR28" i="1"/>
  <c r="GL28" i="1"/>
  <c r="GO28" i="1"/>
  <c r="GP28" i="1"/>
  <c r="GV28" i="1"/>
  <c r="HC28" i="1"/>
  <c r="GX28" i="1" s="1"/>
  <c r="C29" i="1"/>
  <c r="D29" i="1"/>
  <c r="S29" i="1"/>
  <c r="K29" i="1"/>
  <c r="AC29" i="1"/>
  <c r="CQ29" i="1" s="1"/>
  <c r="AE29" i="1"/>
  <c r="CS29" i="1" s="1"/>
  <c r="AF29" i="1"/>
  <c r="AG29" i="1"/>
  <c r="AH29" i="1"/>
  <c r="AI29" i="1"/>
  <c r="AJ29" i="1"/>
  <c r="CT29" i="1"/>
  <c r="CU29" i="1"/>
  <c r="CV29" i="1"/>
  <c r="CW29" i="1"/>
  <c r="CX29" i="1"/>
  <c r="FR29" i="1"/>
  <c r="GL29" i="1"/>
  <c r="GO29" i="1"/>
  <c r="GP29" i="1"/>
  <c r="GV29" i="1"/>
  <c r="HC29" i="1"/>
  <c r="C30" i="1"/>
  <c r="D30" i="1"/>
  <c r="K30" i="1"/>
  <c r="AC30" i="1"/>
  <c r="CQ30" i="1" s="1"/>
  <c r="AE30" i="1"/>
  <c r="AF30" i="1"/>
  <c r="AG30" i="1"/>
  <c r="CU30" i="1" s="1"/>
  <c r="AH30" i="1"/>
  <c r="AI30" i="1"/>
  <c r="AJ30" i="1"/>
  <c r="CX30" i="1" s="1"/>
  <c r="W30" i="1" s="1"/>
  <c r="CW30" i="1"/>
  <c r="FR30" i="1"/>
  <c r="GL30" i="1"/>
  <c r="GO30" i="1"/>
  <c r="GP30" i="1"/>
  <c r="GV30" i="1"/>
  <c r="HC30" i="1"/>
  <c r="C31" i="1"/>
  <c r="D31" i="1"/>
  <c r="CX15" i="3"/>
  <c r="K31" i="1"/>
  <c r="AC31" i="1"/>
  <c r="CQ31" i="1" s="1"/>
  <c r="P31" i="1" s="1"/>
  <c r="AE31" i="1"/>
  <c r="AD31" i="1" s="1"/>
  <c r="AF31" i="1"/>
  <c r="CT31" i="1" s="1"/>
  <c r="S31" i="1" s="1"/>
  <c r="AG31" i="1"/>
  <c r="CU31" i="1" s="1"/>
  <c r="T31" i="1" s="1"/>
  <c r="AH31" i="1"/>
  <c r="AI31" i="1"/>
  <c r="AJ31" i="1"/>
  <c r="CX31" i="1" s="1"/>
  <c r="W31" i="1" s="1"/>
  <c r="CS31" i="1"/>
  <c r="R31" i="1" s="1"/>
  <c r="CV31" i="1"/>
  <c r="U31" i="1" s="1"/>
  <c r="CW31" i="1"/>
  <c r="V31" i="1" s="1"/>
  <c r="FR31" i="1"/>
  <c r="GL31" i="1"/>
  <c r="GO31" i="1"/>
  <c r="GP31" i="1"/>
  <c r="GV31" i="1"/>
  <c r="HC31" i="1"/>
  <c r="GX31" i="1" s="1"/>
  <c r="C32" i="1"/>
  <c r="D32" i="1"/>
  <c r="CX16" i="3"/>
  <c r="K32" i="1"/>
  <c r="AC32" i="1"/>
  <c r="CQ32" i="1" s="1"/>
  <c r="P32" i="1" s="1"/>
  <c r="AE32" i="1"/>
  <c r="AD32" i="1" s="1"/>
  <c r="AF32" i="1"/>
  <c r="AG32" i="1"/>
  <c r="CU32" i="1" s="1"/>
  <c r="T32" i="1" s="1"/>
  <c r="AH32" i="1"/>
  <c r="H77" i="10" s="1"/>
  <c r="AI32" i="1"/>
  <c r="AJ32" i="1"/>
  <c r="CX32" i="1" s="1"/>
  <c r="W32" i="1" s="1"/>
  <c r="CS32" i="1"/>
  <c r="R32" i="1" s="1"/>
  <c r="CW32" i="1"/>
  <c r="V32" i="1" s="1"/>
  <c r="FR32" i="1"/>
  <c r="GL32" i="1"/>
  <c r="GO32" i="1"/>
  <c r="GP32" i="1"/>
  <c r="GV32" i="1"/>
  <c r="HC32" i="1"/>
  <c r="GX32" i="1" s="1"/>
  <c r="B34" i="1"/>
  <c r="B22" i="1" s="1"/>
  <c r="C34" i="1"/>
  <c r="C22" i="1" s="1"/>
  <c r="D34" i="1"/>
  <c r="D22" i="1" s="1"/>
  <c r="F34" i="1"/>
  <c r="F22" i="1" s="1"/>
  <c r="G34" i="1"/>
  <c r="G22" i="1" s="1"/>
  <c r="BB34" i="1"/>
  <c r="BB22" i="1" s="1"/>
  <c r="BX34" i="1"/>
  <c r="BX22" i="1" s="1"/>
  <c r="CK34" i="1"/>
  <c r="CK22" i="1" s="1"/>
  <c r="CL34" i="1"/>
  <c r="CL22" i="1" s="1"/>
  <c r="FP34" i="1"/>
  <c r="FP22" i="1" s="1"/>
  <c r="GC34" i="1"/>
  <c r="GC22" i="1" s="1"/>
  <c r="GD34" i="1"/>
  <c r="GD22" i="1" s="1"/>
  <c r="B64" i="1"/>
  <c r="B18" i="1" s="1"/>
  <c r="C64" i="1"/>
  <c r="C18" i="1" s="1"/>
  <c r="D64" i="1"/>
  <c r="D18" i="1" s="1"/>
  <c r="F64" i="1"/>
  <c r="F18" i="1" s="1"/>
  <c r="G64" i="1"/>
  <c r="G18" i="1" s="1"/>
  <c r="H76" i="10" l="1"/>
  <c r="T75" i="10"/>
  <c r="H75" i="10"/>
  <c r="T74" i="10"/>
  <c r="T76" i="10"/>
  <c r="H74" i="10"/>
  <c r="F63" i="7"/>
  <c r="H68" i="10"/>
  <c r="T67" i="10"/>
  <c r="T64" i="10"/>
  <c r="H67" i="10"/>
  <c r="H64" i="10"/>
  <c r="T68" i="10"/>
  <c r="H66" i="10"/>
  <c r="GM66" i="10"/>
  <c r="H69" i="7"/>
  <c r="H69" i="10"/>
  <c r="CR28" i="1"/>
  <c r="Q28" i="1" s="1"/>
  <c r="U60" i="7" s="1"/>
  <c r="T60" i="10"/>
  <c r="H60" i="10"/>
  <c r="H55" i="10"/>
  <c r="H53" i="10"/>
  <c r="H54" i="10"/>
  <c r="T55" i="10"/>
  <c r="GM53" i="10"/>
  <c r="T54" i="10"/>
  <c r="CV32" i="1"/>
  <c r="U32" i="1" s="1"/>
  <c r="H77" i="7"/>
  <c r="CV30" i="1"/>
  <c r="CT32" i="1"/>
  <c r="S32" i="1" s="1"/>
  <c r="H76" i="7"/>
  <c r="T75" i="7"/>
  <c r="H75" i="7"/>
  <c r="T74" i="7"/>
  <c r="T76" i="7"/>
  <c r="H74" i="7"/>
  <c r="CC34" i="1"/>
  <c r="AT34" i="1" s="1"/>
  <c r="AT64" i="1" s="1"/>
  <c r="AT18" i="1" s="1"/>
  <c r="BZ34" i="1"/>
  <c r="BZ22" i="1" s="1"/>
  <c r="AD30" i="1"/>
  <c r="H66" i="7"/>
  <c r="GM66" i="7"/>
  <c r="CT30" i="1"/>
  <c r="S30" i="1" s="1"/>
  <c r="H68" i="7"/>
  <c r="T67" i="7"/>
  <c r="T64" i="7"/>
  <c r="H67" i="7"/>
  <c r="H64" i="7"/>
  <c r="T68" i="7"/>
  <c r="CS30" i="1"/>
  <c r="R30" i="1" s="1"/>
  <c r="FV34" i="1"/>
  <c r="EM34" i="1" s="1"/>
  <c r="CD34" i="1"/>
  <c r="CD22" i="1" s="1"/>
  <c r="AB28" i="1"/>
  <c r="T60" i="7"/>
  <c r="H60" i="7"/>
  <c r="FR34" i="1"/>
  <c r="EI34" i="1" s="1"/>
  <c r="FQ34" i="1"/>
  <c r="FQ22" i="1" s="1"/>
  <c r="BY34" i="1"/>
  <c r="BY22" i="1" s="1"/>
  <c r="FU34" i="1"/>
  <c r="FU22" i="1" s="1"/>
  <c r="AD26" i="1"/>
  <c r="H55" i="7"/>
  <c r="H53" i="7"/>
  <c r="H54" i="7"/>
  <c r="T55" i="7"/>
  <c r="GM53" i="7"/>
  <c r="T54" i="7"/>
  <c r="P29" i="1"/>
  <c r="V30" i="1"/>
  <c r="EA34" i="1" s="1"/>
  <c r="U30" i="1"/>
  <c r="I69" i="10" s="1"/>
  <c r="P30" i="1"/>
  <c r="DU34" i="1" s="1"/>
  <c r="GX30" i="1"/>
  <c r="GB34" i="1" s="1"/>
  <c r="ES34" i="1" s="1"/>
  <c r="T30" i="1"/>
  <c r="DY34" i="1" s="1"/>
  <c r="DY22" i="1" s="1"/>
  <c r="GX29" i="1"/>
  <c r="CJ34" i="1" s="1"/>
  <c r="BA34" i="1" s="1"/>
  <c r="U29" i="1"/>
  <c r="AH34" i="1" s="1"/>
  <c r="R29" i="1"/>
  <c r="CZ29" i="1" s="1"/>
  <c r="Y29" i="1" s="1"/>
  <c r="W29" i="1"/>
  <c r="AJ34" i="1" s="1"/>
  <c r="W34" i="1" s="1"/>
  <c r="T29" i="1"/>
  <c r="V29" i="1"/>
  <c r="AI34" i="1" s="1"/>
  <c r="F47" i="1"/>
  <c r="AO34" i="1"/>
  <c r="CZ31" i="1"/>
  <c r="Y31" i="1" s="1"/>
  <c r="AF34" i="1"/>
  <c r="CY31" i="1"/>
  <c r="X31" i="1" s="1"/>
  <c r="EB34" i="1"/>
  <c r="CZ27" i="1"/>
  <c r="Y27" i="1" s="1"/>
  <c r="CR32" i="1"/>
  <c r="Q32" i="1" s="1"/>
  <c r="AB32" i="1"/>
  <c r="CR31" i="1"/>
  <c r="Q31" i="1" s="1"/>
  <c r="CP31" i="1" s="1"/>
  <c r="O31" i="1" s="1"/>
  <c r="AB31" i="1"/>
  <c r="CR30" i="1"/>
  <c r="Q30" i="1" s="1"/>
  <c r="BB64" i="1"/>
  <c r="EU34" i="1"/>
  <c r="EG34" i="1"/>
  <c r="BC34" i="1"/>
  <c r="T27" i="1"/>
  <c r="P27" i="1"/>
  <c r="CY27" i="1"/>
  <c r="X27" i="1" s="1"/>
  <c r="CR25" i="1"/>
  <c r="Q25" i="1" s="1"/>
  <c r="CP25" i="1" s="1"/>
  <c r="O25" i="1" s="1"/>
  <c r="AB25" i="1"/>
  <c r="ET34" i="1"/>
  <c r="CX12" i="3"/>
  <c r="CX11" i="3"/>
  <c r="CX14" i="3"/>
  <c r="CX13" i="3"/>
  <c r="AD29" i="1"/>
  <c r="CR29" i="1" s="1"/>
  <c r="Q29" i="1" s="1"/>
  <c r="CX8" i="3"/>
  <c r="CX7" i="3"/>
  <c r="CX10" i="3"/>
  <c r="CX9" i="3"/>
  <c r="S28" i="1"/>
  <c r="CP28" i="1" s="1"/>
  <c r="O28" i="1" s="1"/>
  <c r="CY25" i="1"/>
  <c r="X25" i="1" s="1"/>
  <c r="CZ25" i="1"/>
  <c r="Y25" i="1" s="1"/>
  <c r="CS26" i="1"/>
  <c r="R26" i="1" s="1"/>
  <c r="K53" i="10" s="1"/>
  <c r="CX1" i="3"/>
  <c r="CX3" i="3"/>
  <c r="DJ80" i="10" l="1"/>
  <c r="K118" i="10" s="1"/>
  <c r="DJ14" i="9"/>
  <c r="DT80" i="10"/>
  <c r="K133" i="10" s="1"/>
  <c r="DT14" i="9"/>
  <c r="R78" i="10"/>
  <c r="HN74" i="10"/>
  <c r="HX74" i="10"/>
  <c r="I74" i="10"/>
  <c r="HB74" i="10"/>
  <c r="AP74" i="10"/>
  <c r="HL74" i="10"/>
  <c r="GK74" i="10"/>
  <c r="HF74" i="10"/>
  <c r="GJ74" i="10"/>
  <c r="I77" i="7"/>
  <c r="I77" i="10"/>
  <c r="U74" i="10"/>
  <c r="V74" i="10"/>
  <c r="HB75" i="10"/>
  <c r="HF75" i="10"/>
  <c r="I75" i="10"/>
  <c r="HN75" i="10"/>
  <c r="GY75" i="10"/>
  <c r="HL75" i="10"/>
  <c r="AP75" i="10"/>
  <c r="HN76" i="10"/>
  <c r="GZ76" i="10"/>
  <c r="HB76" i="10"/>
  <c r="HL76" i="10"/>
  <c r="AP76" i="10"/>
  <c r="HF76" i="10"/>
  <c r="I76" i="10"/>
  <c r="CZ32" i="1"/>
  <c r="Y32" i="1" s="1"/>
  <c r="HX66" i="10"/>
  <c r="I66" i="10"/>
  <c r="U64" i="10"/>
  <c r="V64" i="10"/>
  <c r="HL64" i="10"/>
  <c r="GK64" i="10"/>
  <c r="HN64" i="10"/>
  <c r="HF64" i="10"/>
  <c r="GJ64" i="10"/>
  <c r="I64" i="10"/>
  <c r="HB64" i="10"/>
  <c r="AP64" i="10"/>
  <c r="HX64" i="10"/>
  <c r="K66" i="7"/>
  <c r="K66" i="10"/>
  <c r="HN68" i="10"/>
  <c r="GZ68" i="10"/>
  <c r="HL68" i="10"/>
  <c r="AP68" i="10"/>
  <c r="HB68" i="10"/>
  <c r="HF68" i="10"/>
  <c r="I68" i="10"/>
  <c r="HB67" i="10"/>
  <c r="HF67" i="10"/>
  <c r="HN67" i="10"/>
  <c r="GY67" i="10"/>
  <c r="HL67" i="10"/>
  <c r="AP67" i="10"/>
  <c r="I67" i="10"/>
  <c r="U65" i="7"/>
  <c r="U65" i="10"/>
  <c r="H65" i="7"/>
  <c r="T65" i="10"/>
  <c r="R70" i="10" s="1"/>
  <c r="H65" i="10"/>
  <c r="AB30" i="1"/>
  <c r="T65" i="7"/>
  <c r="HL65" i="7" s="1"/>
  <c r="R61" i="10"/>
  <c r="HF60" i="10"/>
  <c r="AP60" i="10"/>
  <c r="AM61" i="10" s="1"/>
  <c r="I58" i="10" s="1"/>
  <c r="HO60" i="10"/>
  <c r="HB60" i="10"/>
  <c r="I60" i="10"/>
  <c r="HM60" i="10"/>
  <c r="GL60" i="10"/>
  <c r="HK60" i="10"/>
  <c r="GJ60" i="10"/>
  <c r="U60" i="10"/>
  <c r="HN55" i="10"/>
  <c r="GZ55" i="10"/>
  <c r="HL55" i="10"/>
  <c r="AP55" i="10"/>
  <c r="HB55" i="10"/>
  <c r="HF55" i="10"/>
  <c r="I55" i="10"/>
  <c r="HB54" i="10"/>
  <c r="HN54" i="10"/>
  <c r="GY54" i="10"/>
  <c r="HF54" i="10"/>
  <c r="HL54" i="10"/>
  <c r="AP54" i="10"/>
  <c r="I54" i="10"/>
  <c r="HX53" i="10"/>
  <c r="I53" i="10"/>
  <c r="T52" i="7"/>
  <c r="GJ52" i="7" s="1"/>
  <c r="T52" i="10"/>
  <c r="R56" i="10" s="1"/>
  <c r="H52" i="10"/>
  <c r="CC22" i="1"/>
  <c r="EY14" i="6"/>
  <c r="EY80" i="7"/>
  <c r="EI64" i="1"/>
  <c r="EI18" i="1" s="1"/>
  <c r="DJ80" i="7"/>
  <c r="K118" i="7" s="1"/>
  <c r="DJ14" i="6"/>
  <c r="P53" i="1"/>
  <c r="DT80" i="7"/>
  <c r="K133" i="7" s="1"/>
  <c r="DT14" i="6"/>
  <c r="DW80" i="7"/>
  <c r="DW14" i="6"/>
  <c r="CY32" i="1"/>
  <c r="X32" i="1" s="1"/>
  <c r="CP32" i="1"/>
  <c r="O32" i="1" s="1"/>
  <c r="GN32" i="1" s="1"/>
  <c r="R78" i="7"/>
  <c r="HN74" i="7"/>
  <c r="HX74" i="7"/>
  <c r="I74" i="7"/>
  <c r="HL74" i="7"/>
  <c r="GK74" i="7"/>
  <c r="AP74" i="7"/>
  <c r="HF74" i="7"/>
  <c r="GJ74" i="7"/>
  <c r="HB74" i="7"/>
  <c r="U74" i="7"/>
  <c r="V74" i="7"/>
  <c r="HB75" i="7"/>
  <c r="HF75" i="7"/>
  <c r="HN75" i="7"/>
  <c r="GY75" i="7"/>
  <c r="HL75" i="7"/>
  <c r="AP75" i="7"/>
  <c r="I75" i="7"/>
  <c r="HN76" i="7"/>
  <c r="GZ76" i="7"/>
  <c r="HB76" i="7"/>
  <c r="HL76" i="7"/>
  <c r="AP76" i="7"/>
  <c r="HF76" i="7"/>
  <c r="I76" i="7"/>
  <c r="AQ34" i="1"/>
  <c r="AQ64" i="1" s="1"/>
  <c r="AP34" i="1"/>
  <c r="AP64" i="1" s="1"/>
  <c r="CI34" i="1"/>
  <c r="AZ34" i="1" s="1"/>
  <c r="CG34" i="1"/>
  <c r="CG22" i="1" s="1"/>
  <c r="FY34" i="1"/>
  <c r="EP34" i="1" s="1"/>
  <c r="H52" i="7"/>
  <c r="CY29" i="1"/>
  <c r="X29" i="1" s="1"/>
  <c r="EI22" i="1"/>
  <c r="FR22" i="1"/>
  <c r="CR26" i="1"/>
  <c r="Q26" i="1" s="1"/>
  <c r="U52" i="10" s="1"/>
  <c r="HL64" i="7"/>
  <c r="GK64" i="7"/>
  <c r="HF64" i="7"/>
  <c r="GJ64" i="7"/>
  <c r="HX64" i="7"/>
  <c r="I64" i="7"/>
  <c r="HB64" i="7"/>
  <c r="AP64" i="7"/>
  <c r="HN64" i="7"/>
  <c r="HX66" i="7"/>
  <c r="I66" i="7"/>
  <c r="DZ34" i="1"/>
  <c r="DZ22" i="1" s="1"/>
  <c r="I69" i="7"/>
  <c r="AB26" i="1"/>
  <c r="HN68" i="7"/>
  <c r="GZ68" i="7"/>
  <c r="HL68" i="7"/>
  <c r="AP68" i="7"/>
  <c r="HB68" i="7"/>
  <c r="HF68" i="7"/>
  <c r="I68" i="7"/>
  <c r="HB67" i="7"/>
  <c r="HN67" i="7"/>
  <c r="GY67" i="7"/>
  <c r="I67" i="7"/>
  <c r="HL67" i="7"/>
  <c r="AP67" i="7"/>
  <c r="HF67" i="7"/>
  <c r="U64" i="7"/>
  <c r="V64" i="7"/>
  <c r="CO80" i="7" s="1"/>
  <c r="K99" i="7" s="1"/>
  <c r="P44" i="1"/>
  <c r="FV22" i="1"/>
  <c r="CZ30" i="1"/>
  <c r="Y30" i="1" s="1"/>
  <c r="CY30" i="1"/>
  <c r="X30" i="1" s="1"/>
  <c r="U67" i="10" s="1"/>
  <c r="AR65" i="7"/>
  <c r="K65" i="7"/>
  <c r="AU34" i="1"/>
  <c r="AU64" i="1" s="1"/>
  <c r="EH34" i="1"/>
  <c r="DL34" i="1"/>
  <c r="DL64" i="1" s="1"/>
  <c r="AJ22" i="1"/>
  <c r="GA34" i="1"/>
  <c r="GA22" i="1" s="1"/>
  <c r="R61" i="7"/>
  <c r="HF60" i="7"/>
  <c r="AP60" i="7"/>
  <c r="AM61" i="7" s="1"/>
  <c r="I58" i="7" s="1"/>
  <c r="GL60" i="7"/>
  <c r="HO60" i="7"/>
  <c r="HB60" i="7"/>
  <c r="I60" i="7"/>
  <c r="HM60" i="7"/>
  <c r="HK60" i="7"/>
  <c r="GJ60" i="7"/>
  <c r="S61" i="7"/>
  <c r="J61" i="7" s="1"/>
  <c r="K60" i="7"/>
  <c r="AR60" i="7"/>
  <c r="AO61" i="7" s="1"/>
  <c r="EL34" i="1"/>
  <c r="AG34" i="1"/>
  <c r="AG22" i="1" s="1"/>
  <c r="GB22" i="1"/>
  <c r="CJ22" i="1"/>
  <c r="I53" i="7"/>
  <c r="HX53" i="7"/>
  <c r="HN55" i="7"/>
  <c r="GZ55" i="7"/>
  <c r="HL55" i="7"/>
  <c r="AP55" i="7"/>
  <c r="HF55" i="7"/>
  <c r="I55" i="7"/>
  <c r="HB55" i="7"/>
  <c r="HB54" i="7"/>
  <c r="HN54" i="7"/>
  <c r="GY54" i="7"/>
  <c r="AP54" i="7"/>
  <c r="HL54" i="7"/>
  <c r="HF54" i="7"/>
  <c r="I54" i="7"/>
  <c r="CY26" i="1"/>
  <c r="X26" i="1" s="1"/>
  <c r="K53" i="7"/>
  <c r="CP29" i="1"/>
  <c r="O29" i="1" s="1"/>
  <c r="GN29" i="1" s="1"/>
  <c r="AE34" i="1"/>
  <c r="AE22" i="1" s="1"/>
  <c r="F52" i="1"/>
  <c r="F16" i="2" s="1"/>
  <c r="F18" i="2" s="1"/>
  <c r="AT22" i="1"/>
  <c r="EM22" i="1"/>
  <c r="EM64" i="1"/>
  <c r="F82" i="1"/>
  <c r="AK34" i="1"/>
  <c r="CZ26" i="1"/>
  <c r="Y26" i="1" s="1"/>
  <c r="U55" i="10" s="1"/>
  <c r="DW34" i="1"/>
  <c r="CZ28" i="1"/>
  <c r="Y28" i="1" s="1"/>
  <c r="DX34" i="1"/>
  <c r="CY28" i="1"/>
  <c r="X28" i="1" s="1"/>
  <c r="K58" i="10" s="1"/>
  <c r="ET22" i="1"/>
  <c r="P47" i="1"/>
  <c r="ET64" i="1"/>
  <c r="AB29" i="1"/>
  <c r="BC22" i="1"/>
  <c r="F50" i="1"/>
  <c r="BC64" i="1"/>
  <c r="DU22" i="1"/>
  <c r="FX34" i="1"/>
  <c r="DH34" i="1"/>
  <c r="FW34" i="1"/>
  <c r="FZ34" i="1"/>
  <c r="BB18" i="1"/>
  <c r="F77" i="1"/>
  <c r="ES22" i="1"/>
  <c r="P54" i="1"/>
  <c r="ES64" i="1"/>
  <c r="BA22" i="1"/>
  <c r="F54" i="1"/>
  <c r="BA64" i="1"/>
  <c r="GM25" i="1"/>
  <c r="GN25" i="1"/>
  <c r="EU22" i="1"/>
  <c r="P50" i="1"/>
  <c r="EU64" i="1"/>
  <c r="CP30" i="1"/>
  <c r="O30" i="1" s="1"/>
  <c r="EG22" i="1"/>
  <c r="P38" i="1"/>
  <c r="EG64" i="1"/>
  <c r="EB22" i="1"/>
  <c r="DO34" i="1"/>
  <c r="AD34" i="1"/>
  <c r="CP27" i="1"/>
  <c r="O27" i="1" s="1"/>
  <c r="AC34" i="1"/>
  <c r="F44" i="1"/>
  <c r="GN31" i="1"/>
  <c r="GM31" i="1"/>
  <c r="EA22" i="1"/>
  <c r="DN34" i="1"/>
  <c r="AI22" i="1"/>
  <c r="V34" i="1"/>
  <c r="AL34" i="1"/>
  <c r="AH22" i="1"/>
  <c r="U34" i="1"/>
  <c r="W22" i="1"/>
  <c r="F58" i="1"/>
  <c r="W64" i="1"/>
  <c r="AF22" i="1"/>
  <c r="S34" i="1"/>
  <c r="AO22" i="1"/>
  <c r="F38" i="1"/>
  <c r="AO64" i="1"/>
  <c r="CI22" i="1" l="1"/>
  <c r="FY22" i="1"/>
  <c r="W16" i="2"/>
  <c r="W18" i="2" s="1"/>
  <c r="DR80" i="10"/>
  <c r="K131" i="10" s="1"/>
  <c r="DR14" i="9"/>
  <c r="DG80" i="10"/>
  <c r="K115" i="10" s="1"/>
  <c r="DG14" i="9"/>
  <c r="DC14" i="9"/>
  <c r="DC80" i="10"/>
  <c r="K110" i="10" s="1"/>
  <c r="P43" i="1"/>
  <c r="V16" i="2" s="1"/>
  <c r="V18" i="2" s="1"/>
  <c r="DI14" i="9"/>
  <c r="DS80" i="10"/>
  <c r="K132" i="10" s="1"/>
  <c r="DS14" i="9"/>
  <c r="DI80" i="10"/>
  <c r="K117" i="10" s="1"/>
  <c r="U75" i="7"/>
  <c r="AR75" i="7" s="1"/>
  <c r="U75" i="10"/>
  <c r="AM78" i="10"/>
  <c r="I72" i="10" s="1"/>
  <c r="U76" i="7"/>
  <c r="U76" i="10"/>
  <c r="K74" i="10"/>
  <c r="S78" i="10"/>
  <c r="J78" i="10" s="1"/>
  <c r="AR74" i="10"/>
  <c r="H78" i="10"/>
  <c r="HA78" i="10"/>
  <c r="GM32" i="1"/>
  <c r="K75" i="7"/>
  <c r="K72" i="10"/>
  <c r="K72" i="7"/>
  <c r="HN65" i="7"/>
  <c r="HL52" i="7"/>
  <c r="IH80" i="7" s="1"/>
  <c r="R56" i="7"/>
  <c r="HF65" i="7"/>
  <c r="H70" i="10"/>
  <c r="HA70" i="10"/>
  <c r="K67" i="10"/>
  <c r="AR67" i="10"/>
  <c r="AR64" i="10"/>
  <c r="K64" i="10"/>
  <c r="AQ22" i="1"/>
  <c r="U68" i="7"/>
  <c r="U68" i="10"/>
  <c r="GL65" i="7"/>
  <c r="AP65" i="7"/>
  <c r="R70" i="7"/>
  <c r="P80" i="7" s="1"/>
  <c r="HB65" i="10"/>
  <c r="HN65" i="10"/>
  <c r="GL65" i="10"/>
  <c r="HL65" i="10"/>
  <c r="GJ65" i="10"/>
  <c r="HF65" i="10"/>
  <c r="AP65" i="10"/>
  <c r="AM70" i="10" s="1"/>
  <c r="I63" i="10" s="1"/>
  <c r="I65" i="10"/>
  <c r="I65" i="7"/>
  <c r="GJ65" i="7"/>
  <c r="EV14" i="6" s="1"/>
  <c r="K63" i="10"/>
  <c r="K65" i="10"/>
  <c r="AR65" i="10"/>
  <c r="HB65" i="7"/>
  <c r="FN80" i="7" s="1"/>
  <c r="EL80" i="7"/>
  <c r="I99" i="7" s="1"/>
  <c r="FX80" i="7"/>
  <c r="EW80" i="7"/>
  <c r="FX14" i="6"/>
  <c r="EW14" i="6"/>
  <c r="P55" i="1"/>
  <c r="DL22" i="1"/>
  <c r="HN52" i="7"/>
  <c r="II80" i="7" s="1"/>
  <c r="HB52" i="7"/>
  <c r="HF52" i="7"/>
  <c r="S61" i="10"/>
  <c r="J61" i="10" s="1"/>
  <c r="K60" i="10"/>
  <c r="AR60" i="10"/>
  <c r="AO61" i="10" s="1"/>
  <c r="EC34" i="1"/>
  <c r="EC22" i="1" s="1"/>
  <c r="HA61" i="10"/>
  <c r="H61" i="10"/>
  <c r="FW14" i="6"/>
  <c r="FW80" i="7"/>
  <c r="I124" i="7" s="1"/>
  <c r="IB80" i="7"/>
  <c r="IB14" i="6"/>
  <c r="K55" i="10"/>
  <c r="AR55" i="10"/>
  <c r="U54" i="7"/>
  <c r="U54" i="10"/>
  <c r="H56" i="10"/>
  <c r="HA56" i="10"/>
  <c r="GL52" i="7"/>
  <c r="AP52" i="7"/>
  <c r="AM56" i="7" s="1"/>
  <c r="I50" i="7" s="1"/>
  <c r="I52" i="7"/>
  <c r="U52" i="7"/>
  <c r="DV34" i="1"/>
  <c r="DV22" i="1" s="1"/>
  <c r="HB52" i="10"/>
  <c r="I52" i="10"/>
  <c r="HN52" i="10"/>
  <c r="GL52" i="10"/>
  <c r="HL52" i="10"/>
  <c r="GJ52" i="10"/>
  <c r="HF52" i="10"/>
  <c r="AP52" i="10"/>
  <c r="AM56" i="10" s="1"/>
  <c r="I50" i="10" s="1"/>
  <c r="K52" i="10"/>
  <c r="AR52" i="10"/>
  <c r="CP26" i="1"/>
  <c r="O26" i="1" s="1"/>
  <c r="DT34" i="1" s="1"/>
  <c r="K50" i="10"/>
  <c r="II14" i="6"/>
  <c r="IN80" i="7"/>
  <c r="FK14" i="6"/>
  <c r="IN14" i="6"/>
  <c r="FK80" i="7"/>
  <c r="I125" i="7" s="1"/>
  <c r="FL14" i="6"/>
  <c r="IR80" i="7"/>
  <c r="IR14" i="6"/>
  <c r="FL80" i="7"/>
  <c r="I126" i="7" s="1"/>
  <c r="I122" i="7"/>
  <c r="I109" i="7"/>
  <c r="EU14" i="6"/>
  <c r="EU80" i="7"/>
  <c r="I84" i="7" s="1"/>
  <c r="CX80" i="7"/>
  <c r="K84" i="7" s="1"/>
  <c r="CX14" i="6"/>
  <c r="EH64" i="1"/>
  <c r="P73" i="1" s="1"/>
  <c r="DM14" i="6"/>
  <c r="DM80" i="7"/>
  <c r="K121" i="7" s="1"/>
  <c r="F43" i="1"/>
  <c r="G16" i="2" s="1"/>
  <c r="G18" i="2" s="1"/>
  <c r="EL64" i="1"/>
  <c r="P82" i="1" s="1"/>
  <c r="DR80" i="7"/>
  <c r="K131" i="7" s="1"/>
  <c r="DR14" i="6"/>
  <c r="DC80" i="7"/>
  <c r="K110" i="7" s="1"/>
  <c r="DC14" i="6"/>
  <c r="AU22" i="1"/>
  <c r="AX34" i="1"/>
  <c r="F41" i="1" s="1"/>
  <c r="DL80" i="7"/>
  <c r="K120" i="7" s="1"/>
  <c r="DL14" i="6"/>
  <c r="P74" i="1"/>
  <c r="EH22" i="1"/>
  <c r="DI14" i="6"/>
  <c r="DS80" i="7"/>
  <c r="K132" i="7" s="1"/>
  <c r="DS14" i="6"/>
  <c r="DI80" i="7"/>
  <c r="K117" i="7" s="1"/>
  <c r="DG80" i="7"/>
  <c r="K115" i="7" s="1"/>
  <c r="DG14" i="6"/>
  <c r="K74" i="7"/>
  <c r="AR74" i="7"/>
  <c r="AM78" i="7"/>
  <c r="I72" i="7" s="1"/>
  <c r="GM28" i="1"/>
  <c r="HD28" i="1" s="1"/>
  <c r="GE34" i="1" s="1"/>
  <c r="GE22" i="1" s="1"/>
  <c r="H78" i="7"/>
  <c r="HA78" i="7"/>
  <c r="AP22" i="1"/>
  <c r="DM34" i="1"/>
  <c r="AR64" i="7"/>
  <c r="K64" i="7"/>
  <c r="GN28" i="1"/>
  <c r="AM70" i="7"/>
  <c r="I63" i="7" s="1"/>
  <c r="H70" i="7"/>
  <c r="HA70" i="7"/>
  <c r="K63" i="7"/>
  <c r="U67" i="7"/>
  <c r="K68" i="7"/>
  <c r="AR68" i="7"/>
  <c r="F53" i="1"/>
  <c r="H16" i="2" s="1"/>
  <c r="H18" i="2" s="1"/>
  <c r="ER34" i="1"/>
  <c r="P52" i="1"/>
  <c r="U16" i="2" s="1"/>
  <c r="U18" i="2" s="1"/>
  <c r="T34" i="1"/>
  <c r="T22" i="1" s="1"/>
  <c r="K58" i="7"/>
  <c r="EL22" i="1"/>
  <c r="HA61" i="7"/>
  <c r="H61" i="7"/>
  <c r="GM29" i="1"/>
  <c r="K54" i="7"/>
  <c r="AR54" i="7"/>
  <c r="GM26" i="1"/>
  <c r="U55" i="7"/>
  <c r="H56" i="7"/>
  <c r="HA56" i="7"/>
  <c r="AR52" i="7"/>
  <c r="K52" i="7"/>
  <c r="K50" i="7"/>
  <c r="R34" i="1"/>
  <c r="GN26" i="1"/>
  <c r="EM18" i="1"/>
  <c r="P83" i="1"/>
  <c r="DO22" i="1"/>
  <c r="P58" i="1"/>
  <c r="DO64" i="1"/>
  <c r="FZ22" i="1"/>
  <c r="EQ34" i="1"/>
  <c r="BC18" i="1"/>
  <c r="F80" i="1"/>
  <c r="ET18" i="1"/>
  <c r="P77" i="1"/>
  <c r="AZ22" i="1"/>
  <c r="F45" i="1"/>
  <c r="AZ64" i="1"/>
  <c r="GM27" i="1"/>
  <c r="HD27" i="1" s="1"/>
  <c r="CM34" i="1" s="1"/>
  <c r="GN27" i="1"/>
  <c r="CB34" i="1" s="1"/>
  <c r="EG18" i="1"/>
  <c r="P68" i="1"/>
  <c r="AB34" i="1"/>
  <c r="DH22" i="1"/>
  <c r="P37" i="1"/>
  <c r="DH64" i="1"/>
  <c r="AP18" i="1"/>
  <c r="F73" i="1"/>
  <c r="S22" i="1"/>
  <c r="F49" i="1"/>
  <c r="S64" i="1"/>
  <c r="U22" i="1"/>
  <c r="F56" i="1"/>
  <c r="U64" i="1"/>
  <c r="V22" i="1"/>
  <c r="F57" i="1"/>
  <c r="V64" i="1"/>
  <c r="AD22" i="1"/>
  <c r="Q34" i="1"/>
  <c r="EU18" i="1"/>
  <c r="P80" i="1"/>
  <c r="ES18" i="1"/>
  <c r="P84" i="1"/>
  <c r="FX22" i="1"/>
  <c r="EO34" i="1"/>
  <c r="ED34" i="1"/>
  <c r="DL18" i="1"/>
  <c r="P85" i="1"/>
  <c r="AK22" i="1"/>
  <c r="X34" i="1"/>
  <c r="AO18" i="1"/>
  <c r="F68" i="1"/>
  <c r="EP22" i="1"/>
  <c r="P41" i="1"/>
  <c r="EP64" i="1"/>
  <c r="DX22" i="1"/>
  <c r="DK34" i="1"/>
  <c r="W18" i="1"/>
  <c r="F88" i="1"/>
  <c r="AL22" i="1"/>
  <c r="Y34" i="1"/>
  <c r="DN22" i="1"/>
  <c r="DN64" i="1"/>
  <c r="P57" i="1"/>
  <c r="AC22" i="1"/>
  <c r="P34" i="1"/>
  <c r="CE34" i="1"/>
  <c r="CH34" i="1"/>
  <c r="CF34" i="1"/>
  <c r="GN30" i="1"/>
  <c r="GM30" i="1"/>
  <c r="BA18" i="1"/>
  <c r="F84" i="1"/>
  <c r="FW22" i="1"/>
  <c r="EN34" i="1"/>
  <c r="AU18" i="1"/>
  <c r="F83" i="1"/>
  <c r="AQ18" i="1"/>
  <c r="F74" i="1"/>
  <c r="DW22" i="1"/>
  <c r="DJ34" i="1"/>
  <c r="DH80" i="10" l="1"/>
  <c r="K116" i="10" s="1"/>
  <c r="DH14" i="9"/>
  <c r="DE14" i="9"/>
  <c r="DE80" i="10"/>
  <c r="K113" i="10" s="1"/>
  <c r="DK80" i="10"/>
  <c r="K119" i="10" s="1"/>
  <c r="DK14" i="9"/>
  <c r="DF80" i="10"/>
  <c r="K114" i="10" s="1"/>
  <c r="DF14" i="9"/>
  <c r="EX14" i="6"/>
  <c r="K76" i="7"/>
  <c r="AR76" i="7"/>
  <c r="AO78" i="7" s="1"/>
  <c r="IH14" i="6"/>
  <c r="K75" i="10"/>
  <c r="AR75" i="10"/>
  <c r="S78" i="7"/>
  <c r="J78" i="7" s="1"/>
  <c r="K76" i="10"/>
  <c r="AR76" i="10"/>
  <c r="FN14" i="6"/>
  <c r="GB80" i="7"/>
  <c r="EX80" i="7"/>
  <c r="I107" i="7" s="1"/>
  <c r="EV80" i="7"/>
  <c r="I86" i="7" s="1"/>
  <c r="GB14" i="6"/>
  <c r="K68" i="10"/>
  <c r="AR68" i="10"/>
  <c r="S70" i="10"/>
  <c r="J70" i="10" s="1"/>
  <c r="AO70" i="10"/>
  <c r="I38" i="7"/>
  <c r="I88" i="7"/>
  <c r="DP34" i="1"/>
  <c r="DN80" i="7" s="1"/>
  <c r="EV34" i="1"/>
  <c r="EV22" i="1" s="1"/>
  <c r="K54" i="10"/>
  <c r="AR54" i="10"/>
  <c r="AO56" i="10" s="1"/>
  <c r="S56" i="10"/>
  <c r="J56" i="10" s="1"/>
  <c r="DI34" i="1"/>
  <c r="P46" i="1" s="1"/>
  <c r="DG34" i="1"/>
  <c r="DT22" i="1"/>
  <c r="FT34" i="1"/>
  <c r="EK34" i="1" s="1"/>
  <c r="AX64" i="1"/>
  <c r="AX22" i="1"/>
  <c r="FM80" i="7"/>
  <c r="FM14" i="6"/>
  <c r="I130" i="7"/>
  <c r="FR80" i="7"/>
  <c r="I135" i="7" s="1"/>
  <c r="I137" i="7" s="1"/>
  <c r="I138" i="7" s="1"/>
  <c r="I140" i="7" s="1"/>
  <c r="I37" i="7" s="1"/>
  <c r="FR14" i="6"/>
  <c r="DH80" i="7"/>
  <c r="K116" i="7" s="1"/>
  <c r="DH14" i="6"/>
  <c r="EH18" i="1"/>
  <c r="EL18" i="1"/>
  <c r="CW14" i="6"/>
  <c r="ET14" i="6"/>
  <c r="ET80" i="7"/>
  <c r="CW80" i="7"/>
  <c r="DF80" i="7"/>
  <c r="K114" i="7" s="1"/>
  <c r="DF14" i="6"/>
  <c r="DB80" i="7"/>
  <c r="K109" i="7" s="1"/>
  <c r="DB14" i="6"/>
  <c r="DE14" i="6"/>
  <c r="DE80" i="7"/>
  <c r="K113" i="7" s="1"/>
  <c r="CZ80" i="7"/>
  <c r="CZ14" i="6"/>
  <c r="ER22" i="1"/>
  <c r="DK80" i="7"/>
  <c r="K119" i="7" s="1"/>
  <c r="DK14" i="6"/>
  <c r="P45" i="1"/>
  <c r="F55" i="1"/>
  <c r="T64" i="1"/>
  <c r="T18" i="1" s="1"/>
  <c r="ER64" i="1"/>
  <c r="P56" i="1"/>
  <c r="DM64" i="1"/>
  <c r="DM22" i="1"/>
  <c r="AR67" i="7"/>
  <c r="AO70" i="7" s="1"/>
  <c r="K67" i="7"/>
  <c r="S70" i="7"/>
  <c r="J70" i="7" s="1"/>
  <c r="CA34" i="1"/>
  <c r="CA22" i="1" s="1"/>
  <c r="FS34" i="1"/>
  <c r="EJ34" i="1" s="1"/>
  <c r="K55" i="7"/>
  <c r="AR55" i="7"/>
  <c r="AO56" i="7" s="1"/>
  <c r="S56" i="7"/>
  <c r="F48" i="1"/>
  <c r="J16" i="2" s="1"/>
  <c r="J18" i="2" s="1"/>
  <c r="R64" i="1"/>
  <c r="R22" i="1"/>
  <c r="CH22" i="1"/>
  <c r="AY34" i="1"/>
  <c r="CB22" i="1"/>
  <c r="AS34" i="1"/>
  <c r="P22" i="1"/>
  <c r="P64" i="1"/>
  <c r="F37" i="1"/>
  <c r="U18" i="1"/>
  <c r="F86" i="1"/>
  <c r="AB22" i="1"/>
  <c r="O34" i="1"/>
  <c r="CM22" i="1"/>
  <c r="BD34" i="1"/>
  <c r="X22" i="1"/>
  <c r="F60" i="1"/>
  <c r="X64" i="1"/>
  <c r="EO22" i="1"/>
  <c r="P40" i="1"/>
  <c r="EO64" i="1"/>
  <c r="DJ22" i="1"/>
  <c r="P48" i="1"/>
  <c r="DJ64" i="1"/>
  <c r="CF22" i="1"/>
  <c r="AW34" i="1"/>
  <c r="Y22" i="1"/>
  <c r="F61" i="1"/>
  <c r="Y64" i="1"/>
  <c r="EP18" i="1"/>
  <c r="P71" i="1"/>
  <c r="ED22" i="1"/>
  <c r="DQ34" i="1"/>
  <c r="Q22" i="1"/>
  <c r="F46" i="1"/>
  <c r="Q64" i="1"/>
  <c r="V18" i="1"/>
  <c r="F87" i="1"/>
  <c r="DH18" i="1"/>
  <c r="P67" i="1"/>
  <c r="AZ18" i="1"/>
  <c r="F75" i="1"/>
  <c r="EN22" i="1"/>
  <c r="EN64" i="1"/>
  <c r="P39" i="1"/>
  <c r="CE22" i="1"/>
  <c r="AV34" i="1"/>
  <c r="DN18" i="1"/>
  <c r="P87" i="1"/>
  <c r="P60" i="1"/>
  <c r="DK22" i="1"/>
  <c r="P49" i="1"/>
  <c r="DK64" i="1"/>
  <c r="S18" i="1"/>
  <c r="F79" i="1"/>
  <c r="EQ22" i="1"/>
  <c r="P42" i="1"/>
  <c r="EQ64" i="1"/>
  <c r="DO18" i="1"/>
  <c r="P88" i="1"/>
  <c r="DP80" i="10" l="1"/>
  <c r="DP14" i="9"/>
  <c r="CY80" i="7"/>
  <c r="K86" i="7" s="1"/>
  <c r="CY80" i="10"/>
  <c r="K86" i="10" s="1"/>
  <c r="CY14" i="9"/>
  <c r="DU14" i="9"/>
  <c r="DQ14" i="9"/>
  <c r="DQ80" i="10"/>
  <c r="DU80" i="10"/>
  <c r="K137" i="10" s="1"/>
  <c r="K140" i="10" s="1"/>
  <c r="AO78" i="10"/>
  <c r="DG64" i="1"/>
  <c r="P66" i="1" s="1"/>
  <c r="DP64" i="1"/>
  <c r="DP18" i="1" s="1"/>
  <c r="DP22" i="1"/>
  <c r="DN14" i="6"/>
  <c r="F85" i="1"/>
  <c r="P36" i="1"/>
  <c r="DG22" i="1"/>
  <c r="CY14" i="6"/>
  <c r="P59" i="1"/>
  <c r="EV64" i="1"/>
  <c r="DZ14" i="6"/>
  <c r="DZ80" i="7"/>
  <c r="DA80" i="7"/>
  <c r="DA14" i="6"/>
  <c r="DI22" i="1"/>
  <c r="DI64" i="1"/>
  <c r="FT22" i="1"/>
  <c r="AX18" i="1"/>
  <c r="F71" i="1"/>
  <c r="J56" i="7"/>
  <c r="Q80" i="7"/>
  <c r="I128" i="7"/>
  <c r="I80" i="7"/>
  <c r="DP80" i="7"/>
  <c r="DP14" i="6"/>
  <c r="K122" i="7"/>
  <c r="K88" i="7"/>
  <c r="J38" i="7"/>
  <c r="K83" i="7"/>
  <c r="J39" i="7"/>
  <c r="DO80" i="7"/>
  <c r="DO14" i="6"/>
  <c r="DU14" i="6"/>
  <c r="DQ14" i="6"/>
  <c r="DQ80" i="7"/>
  <c r="DU80" i="7"/>
  <c r="K137" i="7" s="1"/>
  <c r="K140" i="7" s="1"/>
  <c r="I83" i="7"/>
  <c r="I39" i="7"/>
  <c r="P75" i="1"/>
  <c r="ER18" i="1"/>
  <c r="P86" i="1"/>
  <c r="DM18" i="1"/>
  <c r="AR34" i="1"/>
  <c r="IK8" i="1" s="1"/>
  <c r="FS22" i="1"/>
  <c r="R18" i="1"/>
  <c r="F78" i="1"/>
  <c r="Y16" i="2"/>
  <c r="Y18" i="2" s="1"/>
  <c r="DK18" i="1"/>
  <c r="P79" i="1"/>
  <c r="AV22" i="1"/>
  <c r="F39" i="1"/>
  <c r="AV64" i="1"/>
  <c r="EV18" i="1"/>
  <c r="P89" i="1"/>
  <c r="AW22" i="1"/>
  <c r="F40" i="1"/>
  <c r="AW64" i="1"/>
  <c r="X18" i="1"/>
  <c r="F90" i="1"/>
  <c r="EQ18" i="1"/>
  <c r="P72" i="1"/>
  <c r="DQ22" i="1"/>
  <c r="P61" i="1"/>
  <c r="DQ64" i="1"/>
  <c r="Y18" i="1"/>
  <c r="F91" i="1"/>
  <c r="EO18" i="1"/>
  <c r="P70" i="1"/>
  <c r="BD22" i="1"/>
  <c r="F59" i="1"/>
  <c r="BD64" i="1"/>
  <c r="EK22" i="1"/>
  <c r="EK64" i="1"/>
  <c r="P51" i="1"/>
  <c r="T16" i="2" s="1"/>
  <c r="AY22" i="1"/>
  <c r="F42" i="1"/>
  <c r="AY64" i="1"/>
  <c r="EJ22" i="1"/>
  <c r="EJ64" i="1"/>
  <c r="P62" i="1"/>
  <c r="Q18" i="1"/>
  <c r="F76" i="1"/>
  <c r="DJ18" i="1"/>
  <c r="P78" i="1"/>
  <c r="EN18" i="1"/>
  <c r="P69" i="1"/>
  <c r="O22" i="1"/>
  <c r="F36" i="1"/>
  <c r="O64" i="1"/>
  <c r="P18" i="1"/>
  <c r="F67" i="1"/>
  <c r="AS22" i="1"/>
  <c r="F51" i="1"/>
  <c r="E16" i="2" s="1"/>
  <c r="AS64" i="1"/>
  <c r="DG18" i="1" l="1"/>
  <c r="E26" i="10"/>
  <c r="J37" i="10"/>
  <c r="K141" i="10"/>
  <c r="K142" i="10" s="1"/>
  <c r="K80" i="10"/>
  <c r="P90" i="1"/>
  <c r="DI18" i="1"/>
  <c r="P76" i="1"/>
  <c r="AR64" i="1"/>
  <c r="AR18" i="1" s="1"/>
  <c r="J37" i="7"/>
  <c r="K141" i="7"/>
  <c r="K142" i="7" s="1"/>
  <c r="E26" i="7"/>
  <c r="K80" i="7"/>
  <c r="F62" i="1"/>
  <c r="AR22" i="1"/>
  <c r="O18" i="1"/>
  <c r="F66" i="1"/>
  <c r="EJ18" i="1"/>
  <c r="P92" i="1"/>
  <c r="BD18" i="1"/>
  <c r="F89" i="1"/>
  <c r="AS18" i="1"/>
  <c r="F81" i="1"/>
  <c r="T18" i="2"/>
  <c r="X16" i="2"/>
  <c r="X18" i="2" s="1"/>
  <c r="AW18" i="1"/>
  <c r="F70" i="1"/>
  <c r="E18" i="2"/>
  <c r="I16" i="2"/>
  <c r="I18" i="2" s="1"/>
  <c r="AY18" i="1"/>
  <c r="F72" i="1"/>
  <c r="EK18" i="1"/>
  <c r="P81" i="1"/>
  <c r="AV18" i="1"/>
  <c r="F69" i="1"/>
  <c r="DQ18" i="1"/>
  <c r="P91" i="1"/>
  <c r="F92" i="1" l="1"/>
</calcChain>
</file>

<file path=xl/comments1.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2.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3.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4.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5.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comments6.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sharedStrings.xml><?xml version="1.0" encoding="utf-8"?>
<sst xmlns="http://schemas.openxmlformats.org/spreadsheetml/2006/main" count="2718" uniqueCount="781">
  <si>
    <t>Smeta.RU  (495) 974-1589</t>
  </si>
  <si>
    <t>_PS_</t>
  </si>
  <si>
    <t>Smeta.RU</t>
  </si>
  <si>
    <t>ПАО "Специализированный застройщик "Орелстрой"  Доп. раб. место  FStS-0025077</t>
  </si>
  <si>
    <t>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t>
  </si>
  <si>
    <t>5.1.1.1 Устройство котлована</t>
  </si>
  <si>
    <t/>
  </si>
  <si>
    <t>Кузнецова У. И.</t>
  </si>
  <si>
    <t>Сметные нормы списания</t>
  </si>
  <si>
    <t>Коды ценников</t>
  </si>
  <si>
    <t>Версия 11.0.0.6 от 03.02.2020 г. Типовой расчет (НОВОЕ СТРОИТЕЛЬСТВО или РЕКОНСТРУКЦИЯ) © ООО НТЦ «АиВТ» г.Орел [Комплекс из 2-х многоквартирных домов на земельном участке 13 по ул.Емлютина в д.Образцово, Образцовского с/п Орловского района. 1-й эта~</t>
  </si>
  <si>
    <t>ТСНБ ТЕР-2001 Орловской области (редакция 2014 г. от 2014.10.06)</t>
  </si>
  <si>
    <t>ТСНБ ТЕР-2001 Орловской области (редакция 2014 г. от 2014.10.06) + прайс-листы ПАО "Орелстрой" 2023.01</t>
  </si>
  <si>
    <t>Поправки для базы 2001 года (ред. 2014 года) от 2021.11.17 v56 (ПАО "Орелстрой")</t>
  </si>
  <si>
    <t>5.1.1.1</t>
  </si>
  <si>
    <t>Устройство котлована</t>
  </si>
  <si>
    <t>Удаление насыпного грунта и срезка растительного грунта смотри ЛСР № 4.1.3.1; №4.1.3.2</t>
  </si>
  <si>
    <t>1</t>
  </si>
  <si>
    <t>01-01-021-2</t>
  </si>
  <si>
    <t>Разработка грунта в котлованах экскаватором с ковшом вместимостью 1,0 м3, группа грунтов 2( без учета объема растительного и насыпного грунта)</t>
  </si>
  <si>
    <t>1000 м3 грунта</t>
  </si>
  <si>
    <t>01-01-021-2 ТЕР-57 (ред.2014)</t>
  </si>
  <si>
    <t>Общестроительные и специальные строительные работы</t>
  </si>
  <si>
    <t>Земляные работы, выполняемые  механизированным способом</t>
  </si>
  <si>
    <t>ФЕР-01</t>
  </si>
  <si>
    <t>2</t>
  </si>
  <si>
    <t>т03-21-001-1</t>
  </si>
  <si>
    <t>Перевозка грузов I класса автомобилями-самосвалами грузоподъемностью 10 т работающих вне карьера на расстояние до 1 км</t>
  </si>
  <si>
    <t>1 Т ГРУЗА</t>
  </si>
  <si>
    <t>т03-21-001-1 ТССЦпг-57 (ред.2014)</t>
  </si>
  <si>
    <t>Перевозка грузов. Автомобильным транспортом</t>
  </si>
  <si>
    <t>Перевозка грузов. Автомобильные перевозки  (2009-2014 г.г., раздел 3-4)</t>
  </si>
  <si>
    <t>перевозки_ФССЦ (2009 - 2014) а/п и тракт.</t>
  </si>
  <si>
    <t>3</t>
  </si>
  <si>
    <t>01-01-016-2</t>
  </si>
  <si>
    <t>Работа на отвале, группа грунтов 2-3</t>
  </si>
  <si>
    <t>01-01-016-2 ТЕР-57 (ред.2014)</t>
  </si>
  <si>
    <t>4</t>
  </si>
  <si>
    <t>01-02-057-2</t>
  </si>
  <si>
    <t>Разработка грунта вручную в траншеях глубиной до 2 м без креплений с откосами, группа грунтов 2</t>
  </si>
  <si>
    <t>100 м3 грунта</t>
  </si>
  <si>
    <t>01-02-057-2 ТЕР-57 (ред.2014)</t>
  </si>
  <si>
    <t>Поправка: Прил. 1.12, п.3.187.  Наименование: Доработка вручную, зачистка дна и стенок с выкидкой грунта в котлованах и траншеях, разработанных механизированным способом</t>
  </si>
  <si>
    <t>)*1,2</t>
  </si>
  <si>
    <t>Земляные работы, выполняемые  ручным способом</t>
  </si>
  <si>
    <t>Поправка: Прил. 1.12, п.3.187.</t>
  </si>
  <si>
    <t>ПЗ</t>
  </si>
  <si>
    <t>Прямые затраты</t>
  </si>
  <si>
    <t>СтМатОб</t>
  </si>
  <si>
    <t>Стоимость материальных ресурсов (всего)</t>
  </si>
  <si>
    <t>СтМатОбЗак</t>
  </si>
  <si>
    <t>Стоимость материалов и оборудования заказчика</t>
  </si>
  <si>
    <t>СтМатОбПод</t>
  </si>
  <si>
    <t>Стоимость материалов и оборудования подрядчика</t>
  </si>
  <si>
    <t>СтМат</t>
  </si>
  <si>
    <t>Стоимость материалов (всего)</t>
  </si>
  <si>
    <t>СтМатЗак</t>
  </si>
  <si>
    <t>Стоимость материалов заказчика</t>
  </si>
  <si>
    <t>СтМатПод</t>
  </si>
  <si>
    <t>Стоимость материалов подрядчика</t>
  </si>
  <si>
    <t>Оборуд</t>
  </si>
  <si>
    <t>Стоимость оборудования (всего)</t>
  </si>
  <si>
    <t>ОборудЗак</t>
  </si>
  <si>
    <t>Стоимость оборудования заказчика</t>
  </si>
  <si>
    <t>ОборудПод</t>
  </si>
  <si>
    <t>Стоимость оборудования подрядчика</t>
  </si>
  <si>
    <t>ЭММ</t>
  </si>
  <si>
    <t>Эксплуатация машин</t>
  </si>
  <si>
    <t>ЭММсНРиСП</t>
  </si>
  <si>
    <t>Эксплуатация машин по ТСН-2001.16</t>
  </si>
  <si>
    <t>ЗПМ</t>
  </si>
  <si>
    <t>ЗП машинистов</t>
  </si>
  <si>
    <t>ОЗП</t>
  </si>
  <si>
    <t>Основная ЗП рабочих</t>
  </si>
  <si>
    <t>ОЗПсНРиСП</t>
  </si>
  <si>
    <t>Основная ЗП рабочих по ТСН-2001.16</t>
  </si>
  <si>
    <t>Строит</t>
  </si>
  <si>
    <t>Строительные работы с НР и СП</t>
  </si>
  <si>
    <t>Монтаж</t>
  </si>
  <si>
    <t>Монтажные работы с НР и СП</t>
  </si>
  <si>
    <t>Прочие</t>
  </si>
  <si>
    <t>Прочие работы с НР и СП</t>
  </si>
  <si>
    <t>ПрочиеЗатр</t>
  </si>
  <si>
    <t>Прочие затраты по ТСН-2001.16</t>
  </si>
  <si>
    <t>ВозврМат</t>
  </si>
  <si>
    <t>Возврат материалов</t>
  </si>
  <si>
    <t>ТрудСтр</t>
  </si>
  <si>
    <t>Трудозатраты строителей</t>
  </si>
  <si>
    <t>ТрудМаш</t>
  </si>
  <si>
    <t>Трудозатраты машинистов</t>
  </si>
  <si>
    <t>ТранспМат</t>
  </si>
  <si>
    <t>Транспорт материалов</t>
  </si>
  <si>
    <t>Перевозка</t>
  </si>
  <si>
    <t>Перевозка грузов</t>
  </si>
  <si>
    <t>НР</t>
  </si>
  <si>
    <t>Накладные расходы</t>
  </si>
  <si>
    <t>СмПриб</t>
  </si>
  <si>
    <t>Сметная прибыль</t>
  </si>
  <si>
    <t>Всего</t>
  </si>
  <si>
    <t>Всего с НР и СП</t>
  </si>
  <si>
    <t>ЕСН</t>
  </si>
  <si>
    <t>{ вкл.} - Коэф. к НР=0,85 и к СП=0,8 применяются АВТОМАТИЧЕСКИ в Текущем уровне цен и не применяется в Базовом уровне цен;  { выкл.} - Коэф. к НР=0,85 и к СП=0,8 не применяются (при производстве работ по строительству мостов, тоннелей, метрополи</t>
  </si>
  <si>
    <t>© ООО НТЦ «АиВТ» г.Орел</t>
  </si>
  <si>
    <t>Коэффициенты к НР=0,85 и к СП=0,8</t>
  </si>
  <si>
    <t>УПРОЩЕНКА</t>
  </si>
  <si>
    <t>{ вкл.} - Коэффициэнты к НР и СП применяются при упрощенной системе налогооблажения  (в зависимости от выбранного уровня цен)</t>
  </si>
  <si>
    <t>Упрощенное налогообложение</t>
  </si>
  <si>
    <t>СЛОЖНОСТЬ</t>
  </si>
  <si>
    <t>{ вкл.} - Коэффициэнты к НР и СП применяются при  реконструкции объектов метро, мостов, путепроводов, сооружений относящихся к сложным, при реконструкции и капитальном ремонте объектов с ядерными реакторами</t>
  </si>
  <si>
    <t>Сложные объекты</t>
  </si>
  <si>
    <t>ХОЗ_СПОСОБ</t>
  </si>
  <si>
    <t>{ вкл.} - Коэффициэнты к НР и СП применяются при хозяйственном способе производства работ</t>
  </si>
  <si>
    <t>Хозяйственный способ производства работ</t>
  </si>
  <si>
    <t>ЗАКР_СПОСОБ</t>
  </si>
  <si>
    <t>{ вкл.} - Обслуживающие и сопутстующие работы в тоннелях при производве работ ЗАКРЫТЫМ способом (HР=145%; СП= 75%);  { выкл.} - Обслуживающие и сопутстующие работы в тоннелях при производве работ  ОТКРЫТЫМ способом (HР=125%; СП= 60%)</t>
  </si>
  <si>
    <t>Производство работ закрытым способом (Обслуживающие и сопутстующие работы в тоннелях)</t>
  </si>
  <si>
    <t>МЕЖ_ГОРОД</t>
  </si>
  <si>
    <t>{ вкл.} - Прокладка  МЕЖДУГОРОДНИХ  волоконно-оптических линий (HР=120%; СП= 70%)  { выкл.} - Прокладка  ГОРОДСКИХ  волоконно-оптических линий (HР=100%; СП= 65%)</t>
  </si>
  <si>
    <t>Прокладка междугородних волоконно-оптических линий</t>
  </si>
  <si>
    <t>АВИА</t>
  </si>
  <si>
    <t>( вкл.) - При производстве монтажных работ на объектах диспетчеризации управления движением авиатранспортом (НР=95%, СП=55%);  ( выкл.) - При производстве монтажных работ на прочих объектах, кроме АЭС.</t>
  </si>
  <si>
    <t>Производство монтажных работ на объектах диспетчеризации управления движением авиатранспортном</t>
  </si>
  <si>
    <t>АЭС</t>
  </si>
  <si>
    <t>( вкл.) - Произовдство электро-монтажных. работ (HР=110%; СП= 68%) и контроль сварных швов (HР=101%; СП= 60%) на АЭС;  ( выкл.) - Произовдство электро-монтажных. работ (HР=95%; СП= 65%) и контроль сварных швов (HР=80%; СП= 60%) на прочих объектах</t>
  </si>
  <si>
    <t>Произовдство электро-монтажных. работ и контроль сварных швов на АЭС</t>
  </si>
  <si>
    <t>НРиСПотОЗП</t>
  </si>
  <si>
    <t>{ вкл.} - НР и СП рассчитываются от ОЗП  { выкл.} - НР и СП рассчитываются от ФОТ = ОЗП + ЗПМ</t>
  </si>
  <si>
    <t>НР и СП рассчитываются от ОЗП</t>
  </si>
  <si>
    <t>К_НР_ТЕР</t>
  </si>
  <si>
    <t>Коэффициэнт к % НР для сборников ФЕР (ТЕР) (при ремонте)</t>
  </si>
  <si>
    <t>К_СП_ТЕР</t>
  </si>
  <si>
    <t>Коэффициэнт к % СП для сборников ФЕР (ТЕР) (при ремонте)</t>
  </si>
  <si>
    <t>К_НР_ТЕРр</t>
  </si>
  <si>
    <t>Коэффициэнт к % НР для сборников ФЕРр (ТЕРр) (при ремонте)</t>
  </si>
  <si>
    <t>К_СП_ТЕРр</t>
  </si>
  <si>
    <t>Коэффициэнт к % СП для сборников ФЕРр (ТЕРр) (при ремонте)</t>
  </si>
  <si>
    <t>К_НР_12</t>
  </si>
  <si>
    <t>Коэффициэнт к % НР (с 01.12.2012) (в связи с изменением ЕСН)</t>
  </si>
  <si>
    <t>К_СП_12</t>
  </si>
  <si>
    <t>Коэффициэнт к % СП (с 01.12.2012) (в связи с изменением ЕСН)</t>
  </si>
  <si>
    <t>К_НР_11</t>
  </si>
  <si>
    <t>Коэффициэнт к % НР (с 01.01.2011 по 01.12.2012) (в связи с изменением ЕСН)</t>
  </si>
  <si>
    <t>К_СП_11</t>
  </si>
  <si>
    <t>Коэффициэнт к % СП (с 01.01.2011 по 01.12.2012) (в связи с изменением ЕСН)</t>
  </si>
  <si>
    <t>К_НР_05</t>
  </si>
  <si>
    <t>Коэффициэнт к % НР (с 01.01.2005 по 01.01.2011) (в связи с изменением ЕСН)</t>
  </si>
  <si>
    <t>К_СП_05</t>
  </si>
  <si>
    <t>Коэффициэнт к % СП (с 01.01.2005 по 01.01.2011) (в связи с изменением ЕСН)</t>
  </si>
  <si>
    <t>К_НР_УПР</t>
  </si>
  <si>
    <t>Коэффициэнт к % НР (при упрощенном налогообложении)</t>
  </si>
  <si>
    <t>К_СП_УПР</t>
  </si>
  <si>
    <t>Коэффициэнт к % СП (при упрощенном налогообложении)</t>
  </si>
  <si>
    <t>К_НР_ХОЗ</t>
  </si>
  <si>
    <t>Коэффициэнт к % НР (при хозяйственном способе производства работ)</t>
  </si>
  <si>
    <t>К_СП_ХОЗ</t>
  </si>
  <si>
    <t>Коэффициэнт к % СП (при хозяйственном способе производства работ)</t>
  </si>
  <si>
    <t>К_НР_СЛЖ</t>
  </si>
  <si>
    <t>Коэффициэнт к % НР (при реконструкции сложных объектов  и  кап. ремонте объектов с яд. реакторами)</t>
  </si>
  <si>
    <t>К_СП_СЛЖ</t>
  </si>
  <si>
    <t>Коэффициэнт к % СП (при реконструкции сложных объектов  и  кап. ремонте объектов с яд. реакторами)</t>
  </si>
  <si>
    <t>К_НР_Д1</t>
  </si>
  <si>
    <t>Коэффициэнт к % НР (Пользовательский) - применяется по желанию пользователя, значение задает пользователь.</t>
  </si>
  <si>
    <t>К_СП_Д1</t>
  </si>
  <si>
    <t>Коэффициэнт к % СП (Пользовательский) - применяется по желанию пользователя, значение задает пользователь.</t>
  </si>
  <si>
    <t>К_НР_Д2</t>
  </si>
  <si>
    <t>К_СП_Д2</t>
  </si>
  <si>
    <t>ОКРУГЛЕНИЕ</t>
  </si>
  <si>
    <t>Точность округления результата расчета % НР и % СП</t>
  </si>
  <si>
    <t>Базовый уровень цен</t>
  </si>
  <si>
    <t>I квартал 2023 г.</t>
  </si>
  <si>
    <t>Сборник индексов</t>
  </si>
  <si>
    <t>ПАО "Орелстрой" (новое строительство)</t>
  </si>
  <si>
    <t>_OBSM_</t>
  </si>
  <si>
    <t>Затраты труда машинистов</t>
  </si>
  <si>
    <t>чел.час</t>
  </si>
  <si>
    <t>060249</t>
  </si>
  <si>
    <t>060249 ТСЭМ-57 (ред.2014)</t>
  </si>
  <si>
    <t>Экскаваторы одноковшовые дизельные на гусеничном ходу при работе на других видах строительства 1 м3</t>
  </si>
  <si>
    <t>маш.-ч</t>
  </si>
  <si>
    <t>400052</t>
  </si>
  <si>
    <t>400052 ТСЭМ-57 (ред.2014)</t>
  </si>
  <si>
    <t>Автомобиль-самосвал, грузоподъемность до 10 т</t>
  </si>
  <si>
    <t>1-1020-2014-57</t>
  </si>
  <si>
    <t>Рабочий строитель среднего разряда 2</t>
  </si>
  <si>
    <t>чел.-ч</t>
  </si>
  <si>
    <t>070149</t>
  </si>
  <si>
    <t>070149 ТСЭМ-57 (ред.2014)</t>
  </si>
  <si>
    <t>Бульдозеры при работе на других видах строительства 79 кВт (108 л.с.)</t>
  </si>
  <si>
    <t>400051</t>
  </si>
  <si>
    <t>400051 ТСЭМ-57 (ред.2014)</t>
  </si>
  <si>
    <t>Автомобиль-самосвал, грузоподъемность до 7 т</t>
  </si>
  <si>
    <t>408-0015</t>
  </si>
  <si>
    <t>408-0015 ТССЦ-57 (изд.2014)</t>
  </si>
  <si>
    <t>Щебень из природного камня для строительных работ марка 800, фракция 20-40 мм</t>
  </si>
  <si>
    <t>м3</t>
  </si>
  <si>
    <t>- номер последнего сформированного листа SourceOb</t>
  </si>
  <si>
    <t>- имя последнего сформированного листа SourceOb</t>
  </si>
  <si>
    <t>- шаблон подписей и шапки, использованный последний раз (номер первой строки шаблона)</t>
  </si>
  <si>
    <t>- имя последнего использованного файла содержащего параметры</t>
  </si>
  <si>
    <t>Параметры Объектной сметы для автоопределения настроек</t>
  </si>
  <si>
    <t>- Режим расчета: 1 - ресурсный / 2 - с построчной индексацией (ТСН Москва) / 3 - с построчной индексацией (ТЕР, ФЕР) / 4 - с итоговой индексацией (по статьям) / 5 - с итоговой индексацией (за итогом сметы)</t>
  </si>
  <si>
    <t>- Вид документа (1 - один уровень цен / 2 - два уровня цен)</t>
  </si>
  <si>
    <t>- Расчет за итогом сметы (1 - есть / 0 - нет)</t>
  </si>
  <si>
    <t>- Уровень цен, использованный последний раз (1 - Базовый / 2 - Текущий / 3 - Расчет за итогом сметы)</t>
  </si>
  <si>
    <t>- Детализация расчета за итогом сметы (1 - на Объект (на отдельном листе) / 2 - на Объект (под сметой) / 3 - на каждую Локальную смету / 4 - на Разделы / 5 - на Подразделы)</t>
  </si>
  <si>
    <t>- Способ расчета, использованный последний раз (0 - по сводному / 1 - по статьям / 2 - оба, по статьям и по сводному)</t>
  </si>
  <si>
    <t>- Базовый уровень рассчитанный в локальной смете (0 - нет / &gt; 0 - есть)</t>
  </si>
  <si>
    <t>3200,7/1000 = 3,2007</t>
  </si>
  <si>
    <t>2240,49*1,75+960,21*1,65 = 5505,204</t>
  </si>
  <si>
    <t>144,21/100 = 1,4421</t>
  </si>
  <si>
    <t>- номер последнего сформированного листа</t>
  </si>
  <si>
    <t>Наименование программного продукта: "Мастер сметных расчетов" v11.5, г. Орел, тел. +7 (910) 747-08-01</t>
  </si>
  <si>
    <t>Унифицированная форма № КС-2</t>
  </si>
  <si>
    <t>Утверждена постановлением Госкомстата России</t>
  </si>
  <si>
    <t>от 11.11.99. № 100</t>
  </si>
  <si>
    <t>Код</t>
  </si>
  <si>
    <t>Форма по ОКУД</t>
  </si>
  <si>
    <t>0322005</t>
  </si>
  <si>
    <t>Инвестор:</t>
  </si>
  <si>
    <t>по ОКПО</t>
  </si>
  <si>
    <t>Заказчик:</t>
  </si>
  <si>
    <t>Генподрядчик:</t>
  </si>
  <si>
    <t>Субподрядчик:</t>
  </si>
  <si>
    <t>Стройка:</t>
  </si>
  <si>
    <t>Объект:</t>
  </si>
  <si>
    <t>Шифр:</t>
  </si>
  <si>
    <t xml:space="preserve"> 5.1.1.1 Устройство котлована</t>
  </si>
  <si>
    <t>Вид деятельности по ОКДП</t>
  </si>
  <si>
    <t>Договор подряда</t>
  </si>
  <si>
    <t>номер</t>
  </si>
  <si>
    <t>дата</t>
  </si>
  <si>
    <t>Вид операции</t>
  </si>
  <si>
    <t>Номер документа</t>
  </si>
  <si>
    <t>Дата составления</t>
  </si>
  <si>
    <t>Отчетный период</t>
  </si>
  <si>
    <t>с</t>
  </si>
  <si>
    <t>по</t>
  </si>
  <si>
    <t>AKT</t>
  </si>
  <si>
    <t>О ПРИЕМКЕ ВЫПОЛНЕННЫХ РАБОТ</t>
  </si>
  <si>
    <t xml:space="preserve">Составлено в уровне цен : март 2023 года, Индексы пересчета: ПАО "Орелстрой" (новое строительство) </t>
  </si>
  <si>
    <t xml:space="preserve">Наименование и редакция СНБ: </t>
  </si>
  <si>
    <t xml:space="preserve">Сметная (договорная) стоимость в соответствии с договором подряда (субподряда): </t>
  </si>
  <si>
    <t>тыс.руб.</t>
  </si>
  <si>
    <t>Форма № 1б (им.Горностаева В.Е.)</t>
  </si>
  <si>
    <t xml:space="preserve"> 5.1.1.1 Устройство котлована </t>
  </si>
  <si>
    <t>ЛОКАЛЬНАЯ СМЕТА № 5.1.1.1</t>
  </si>
  <si>
    <t>Основание:</t>
  </si>
  <si>
    <t>Базисная цена</t>
  </si>
  <si>
    <t>Текущая цена</t>
  </si>
  <si>
    <t>Сметная стоимость</t>
  </si>
  <si>
    <t xml:space="preserve"> тыс.руб</t>
  </si>
  <si>
    <t>Средства на оплату труда</t>
  </si>
  <si>
    <t>Нормативная трудоемкость</t>
  </si>
  <si>
    <t xml:space="preserve"> чел.-ч</t>
  </si>
  <si>
    <t xml:space="preserve">Составлен в базисном уровне цен с пересчетом в текущий уровень цен по состоянию на: март 2023 года, Индексы пересчета: ПАО "Орелстрой" (новое строительство) </t>
  </si>
  <si>
    <t>№ п/п</t>
  </si>
  <si>
    <t>Шифр расценки
и коды ресурсов</t>
  </si>
  <si>
    <t>Наименование работ и затрат</t>
  </si>
  <si>
    <t>Единица измерения</t>
  </si>
  <si>
    <t>Коли- чество</t>
  </si>
  <si>
    <t>Единичная расценка,
руб.</t>
  </si>
  <si>
    <t>Поправочные коэффициэнты, нормы НР и СП</t>
  </si>
  <si>
    <t>Цена за единицу,
руб.</t>
  </si>
  <si>
    <t>ВСЕГО,
в базисном уровне цен, руб.</t>
  </si>
  <si>
    <t>Индексы пересчета,
нормы НР и СП</t>
  </si>
  <si>
    <t>ВСЕГО,
в уровне цен                I кв. 2023 г., руб.</t>
  </si>
  <si>
    <t xml:space="preserve">Локальная смета: </t>
  </si>
  <si>
    <t xml:space="preserve"> 5.1.1.1</t>
  </si>
  <si>
    <t xml:space="preserve"> Устройство котлована</t>
  </si>
  <si>
    <t xml:space="preserve">   ЭММ</t>
  </si>
  <si>
    <t xml:space="preserve">   в т.ч. ЗПМ</t>
  </si>
  <si>
    <t xml:space="preserve">   НР от ФОТ</t>
  </si>
  <si>
    <t>%</t>
  </si>
  <si>
    <t xml:space="preserve">   СП от ФОТ</t>
  </si>
  <si>
    <t xml:space="preserve">   Всего по позиции</t>
  </si>
  <si>
    <t xml:space="preserve">   ОЗП</t>
  </si>
  <si>
    <t xml:space="preserve">   Затраты труда рабочих</t>
  </si>
  <si>
    <t>чел-ч</t>
  </si>
  <si>
    <r>
      <t>Разработка грунта вручную в траншеях глубиной до 2 м без креплений с откосами, группа грунтов 2</t>
    </r>
    <r>
      <rPr>
        <sz val="8"/>
        <color rgb="FF0000FF"/>
        <rFont val="Arial"/>
        <family val="2"/>
        <charset val="204"/>
      </rPr>
      <t xml:space="preserve">  (Поправка: Прил. 1.12, п.3.187.) </t>
    </r>
  </si>
  <si>
    <t>*1,2</t>
  </si>
  <si>
    <t xml:space="preserve">Всего по локальной смете: </t>
  </si>
  <si>
    <t xml:space="preserve">Итого: </t>
  </si>
  <si>
    <t>- базовый итог на Source равен базовому итогу в сформированной смете (1), не равен (0)</t>
  </si>
  <si>
    <t>в том числе:</t>
  </si>
  <si>
    <t>Трудозатраты рабочих</t>
  </si>
  <si>
    <t>Оплата труда рабочих</t>
  </si>
  <si>
    <t>в том числе (по видам работ):</t>
  </si>
  <si>
    <t>01. ОЗП - Конструкции из кирпича и блоков</t>
  </si>
  <si>
    <t>02. ОЗП - Свайные работы</t>
  </si>
  <si>
    <t>03. ОЗП - Бетонные работы</t>
  </si>
  <si>
    <t>04. ОЗП - Штукатурные работы</t>
  </si>
  <si>
    <t>05. ОЗП - Облицовочные работы</t>
  </si>
  <si>
    <t>06. ОЗП - Плотничные работы</t>
  </si>
  <si>
    <t>07. ОЗП - Кровельные работы</t>
  </si>
  <si>
    <t>08. ОЗП - Монтажные работы</t>
  </si>
  <si>
    <t>09. ОЗП - Малярные работы</t>
  </si>
  <si>
    <t>10. ОЗП - Благоустройство</t>
  </si>
  <si>
    <t>11. ОЗП - Изготовление заготовок</t>
  </si>
  <si>
    <t>12. ОЗП - Монтаж лифтов</t>
  </si>
  <si>
    <t>13. ОЗП - Тех.освидетельствование лифтов</t>
  </si>
  <si>
    <t>14. ОЗП - Пусконаладочные работы</t>
  </si>
  <si>
    <t>15. ОЗП - Остальные виды работ</t>
  </si>
  <si>
    <t>16. ОЗП - Без назначенных индексов</t>
  </si>
  <si>
    <t>Эксплуатация машин и механизмов</t>
  </si>
  <si>
    <t>Оплата труда машинистов</t>
  </si>
  <si>
    <t>Стоимость материальных ресурсов и оборудования (всего)</t>
  </si>
  <si>
    <t>Стоимость материальных ресурсов и оборудования Заказчика</t>
  </si>
  <si>
    <t>Стоимость материальных ресурсов и оборудования Подрядчика</t>
  </si>
  <si>
    <t>Стоимость материальных ресурсов</t>
  </si>
  <si>
    <t>Стоимость материальных ресурсов Заказчика</t>
  </si>
  <si>
    <t>Стоимость материальных ресурсов Подрядчика</t>
  </si>
  <si>
    <t>Стоимость оборудования</t>
  </si>
  <si>
    <t>Стоимость оборудования Заказчика</t>
  </si>
  <si>
    <t>Стоимость оборудования Подрядчика</t>
  </si>
  <si>
    <t>ФОТ (справочно)</t>
  </si>
  <si>
    <t>Накладные расходы (НР)</t>
  </si>
  <si>
    <t>Сметная прибыль (СП)</t>
  </si>
  <si>
    <t xml:space="preserve">Итого с НР и СП </t>
  </si>
  <si>
    <t>в том числе (работы и затраты):</t>
  </si>
  <si>
    <t>Строительные работы</t>
  </si>
  <si>
    <t>Монтажные работы</t>
  </si>
  <si>
    <t>Оборудование</t>
  </si>
  <si>
    <t>Строительно-монтажные работы (СМР)</t>
  </si>
  <si>
    <t>Лимитированные затраты от СМР:</t>
  </si>
  <si>
    <t>Зимнее удорожание</t>
  </si>
  <si>
    <t>Итого</t>
  </si>
  <si>
    <t>Всего:</t>
  </si>
  <si>
    <t>НДС</t>
  </si>
  <si>
    <t>Всего с НДС</t>
  </si>
  <si>
    <t>Сдал:</t>
  </si>
  <si>
    <t>[должность] / [подпись]</t>
  </si>
  <si>
    <t>[расшифровка подписи]</t>
  </si>
  <si>
    <t>М.П.</t>
  </si>
  <si>
    <t>Принял:</t>
  </si>
  <si>
    <t>Исполнил:</t>
  </si>
  <si>
    <t>Проверил:</t>
  </si>
  <si>
    <t>Руководитель  сметно-расчетной службы ООО "ОДСК"</t>
  </si>
  <si>
    <t>Артамонова Ю.А.</t>
  </si>
  <si>
    <t>Руководитель ПТС ООО "ОСУ-2"</t>
  </si>
  <si>
    <t>Когтев В.И.</t>
  </si>
  <si>
    <t>Конец</t>
  </si>
  <si>
    <t>SourceOb.2</t>
  </si>
  <si>
    <t>Параметры2.xls</t>
  </si>
  <si>
    <t>Руководитель сметно-расчетной службы ООО "ОДСК"</t>
  </si>
  <si>
    <t>Руководитель ПТО ООО "ОСУ-2"</t>
  </si>
  <si>
    <t>Когтев В. И.</t>
  </si>
  <si>
    <t>- уровень цен, использованный последний раз (1 - базовый / 2 - текущий)</t>
  </si>
  <si>
    <t>РАСЧЕТ СТОИМОСТИ</t>
  </si>
  <si>
    <t>материалов</t>
  </si>
  <si>
    <t>Стройка</t>
  </si>
  <si>
    <t>№</t>
  </si>
  <si>
    <t>п/п</t>
  </si>
  <si>
    <t>Обосно-</t>
  </si>
  <si>
    <t>вание</t>
  </si>
  <si>
    <t>норматива</t>
  </si>
  <si>
    <t>Наименование</t>
  </si>
  <si>
    <t>материала</t>
  </si>
  <si>
    <t>Единица</t>
  </si>
  <si>
    <t>измере-</t>
  </si>
  <si>
    <t>ния</t>
  </si>
  <si>
    <t>Коли-</t>
  </si>
  <si>
    <t>чество</t>
  </si>
  <si>
    <t>Цена,</t>
  </si>
  <si>
    <t>руб.</t>
  </si>
  <si>
    <t>Стои-</t>
  </si>
  <si>
    <t>мость</t>
  </si>
  <si>
    <t>Расчет цены ресурса,</t>
  </si>
  <si>
    <t>наименование поставщика материала,</t>
  </si>
  <si>
    <t>наименование прайса и номер строки в прайсе</t>
  </si>
  <si>
    <t>Не найдено ни одного ресурса выбранного типа.</t>
  </si>
  <si>
    <t>оборудования</t>
  </si>
  <si>
    <t>РЕСУРСНЫЙ РАСЧЕТ</t>
  </si>
  <si>
    <t>Составлено в уровне цен : 01.01.2000 г.</t>
  </si>
  <si>
    <t>ресурсов</t>
  </si>
  <si>
    <t>Трудовые ресурсы</t>
  </si>
  <si>
    <t>Базовая цена = 0 (не задана)</t>
  </si>
  <si>
    <t>Без НДС</t>
  </si>
  <si>
    <t>Сметная цена в Базовом уровне (соответствует СНБ) = 7.87</t>
  </si>
  <si>
    <t>Машины</t>
  </si>
  <si>
    <t>Сметная цена в Базовом уровне (соответствует СНБ) = 122</t>
  </si>
  <si>
    <t>Сметная цена в Базовом уровне (соответствует СНБ) = 114.93</t>
  </si>
  <si>
    <t>Сметная цена в Базовом уровне (соответствует СНБ) = 88.79</t>
  </si>
  <si>
    <t>Сметная цена в Базовом уровне (соответствует СНБ) = 115.67</t>
  </si>
  <si>
    <t>В том числе:</t>
  </si>
  <si>
    <t>Материальные ресурсы</t>
  </si>
  <si>
    <t>ВЕДОМОСТЬ СПИСАНИЯ</t>
  </si>
  <si>
    <t>материалов и оборудования</t>
  </si>
  <si>
    <t>работ и ресурсов</t>
  </si>
  <si>
    <t>Объем</t>
  </si>
  <si>
    <t xml:space="preserve">работ </t>
  </si>
  <si>
    <t>Расход ресурсов</t>
  </si>
  <si>
    <t>на</t>
  </si>
  <si>
    <t>единицу</t>
  </si>
  <si>
    <t>по норме</t>
  </si>
  <si>
    <t>по факту</t>
  </si>
  <si>
    <t>Пере-</t>
  </si>
  <si>
    <t>расход</t>
  </si>
  <si>
    <t>Экономия</t>
  </si>
  <si>
    <t>Списать на</t>
  </si>
  <si>
    <t>себесто-</t>
  </si>
  <si>
    <t>имость</t>
  </si>
  <si>
    <t>Смета: Устройство котлована</t>
  </si>
  <si>
    <t>14-22-ОДСК-АС1</t>
  </si>
  <si>
    <t xml:space="preserve"> Главный инженер сметчик сметно-расчетной службы ООО "ОДСК"</t>
  </si>
  <si>
    <t>УДТВЕРЖДАЮ</t>
  </si>
  <si>
    <t xml:space="preserve">Директор ООО "ОСУ-2" </t>
  </si>
  <si>
    <t xml:space="preserve">ТЕХНИЧЕСКОЕ ЗАДАНИЕ </t>
  </si>
  <si>
    <t>Вид работ: СМР</t>
  </si>
  <si>
    <t>ООО "______________________________" готово выполнить полный комплекс работ на нижеследующих условиях:</t>
  </si>
  <si>
    <t>ИНН   ______________________________</t>
  </si>
  <si>
    <t>№ 
п/п</t>
  </si>
  <si>
    <t>Ед изм.</t>
  </si>
  <si>
    <t>Кол-во</t>
  </si>
  <si>
    <t>Стоимость руб. с НДС.</t>
  </si>
  <si>
    <t>Итого руб. с НДС</t>
  </si>
  <si>
    <t>Виды работ:</t>
  </si>
  <si>
    <t>100 м2</t>
  </si>
  <si>
    <t>100 М ПЛИНТУСА</t>
  </si>
  <si>
    <t>100 м2 покрытия</t>
  </si>
  <si>
    <t>ШТ</t>
  </si>
  <si>
    <t>Посулихин А.А.</t>
  </si>
  <si>
    <t>11-01-036-1</t>
  </si>
  <si>
    <t>09-03-050-1</t>
  </si>
  <si>
    <t>15-04-030-4</t>
  </si>
  <si>
    <t>Масляная окраска металлических поверхностей решеток, переплетов, труб диаметром менее 50 мм и т.п., количество окрасок 2</t>
  </si>
  <si>
    <t>100 м2 окрашиваемой поверхности</t>
  </si>
  <si>
    <t xml:space="preserve"> Лоджии</t>
  </si>
  <si>
    <t>13-03-004-26</t>
  </si>
  <si>
    <t>Окраска металлических огрунтованных поверхностей эмалью ПФ-115 за 2 раза по подготовленной в заводских условиях поверхности (уголок в ж/б конструкции плит)</t>
  </si>
  <si>
    <t>Окраска металлических огрунтованных поверхностей эмалью ПФ-115 за 2 раза по подготовленной в заводских условиях поверхности</t>
  </si>
  <si>
    <t>Металлические ограждения лоджий</t>
  </si>
  <si>
    <t>Окраска металлических огрунтованных поверхностей эмалью ПФ-115</t>
  </si>
  <si>
    <t xml:space="preserve"> Лестница</t>
  </si>
  <si>
    <t>07-05-016-3</t>
  </si>
  <si>
    <t>Устройство металлических ограждений с поручнями из поливинилхлорида</t>
  </si>
  <si>
    <t>100 м ограждения</t>
  </si>
  <si>
    <t>Кухонные зашивки</t>
  </si>
  <si>
    <t>10-05-010-2</t>
  </si>
  <si>
    <t>100 м2 стен (за вычетом проемов)</t>
  </si>
  <si>
    <t>Монтаж профилей</t>
  </si>
  <si>
    <t>10-01-039-5</t>
  </si>
  <si>
    <t>Установка люков</t>
  </si>
  <si>
    <t>100 М2 ПРОЕМОВ</t>
  </si>
  <si>
    <t>Зашивки ДЗ-1,ДЗ-1*,ДЗ-2,ДЗ-3</t>
  </si>
  <si>
    <t>10-01-010-1</t>
  </si>
  <si>
    <t>Установка элементов каркаса из брусьев (зашивки ДЗ-1,ДЗ-1*,ДЗ-2,ДЗ-3)</t>
  </si>
  <si>
    <t>1 м3 древесины в конструкции</t>
  </si>
  <si>
    <t>15-02-024-4</t>
  </si>
  <si>
    <t>Облицовка листами ГКЛВ</t>
  </si>
  <si>
    <t>100 М2 ОТДЕЛЫВАЕМОЙ ПОВЕРХНОСТИ</t>
  </si>
  <si>
    <t>Зашивка техниши</t>
  </si>
  <si>
    <t>10-06-039-2</t>
  </si>
  <si>
    <t>Облицовка стен по системе «КНАУФ» по одинарному металлическому каркасу из ПН и ПС профилей гипсоволокнистыми листами в два слоя (С 666) с дверным проемом</t>
  </si>
  <si>
    <t>Установка люков в перекрытиях, площадь проема до 2 м2</t>
  </si>
  <si>
    <t>26-01-039-1</t>
  </si>
  <si>
    <t>1 м3 изоляции</t>
  </si>
  <si>
    <t>10-06-040-2</t>
  </si>
  <si>
    <t>100 м2 потолка</t>
  </si>
  <si>
    <t>26-01-036-2</t>
  </si>
  <si>
    <t>Изоляция изделиями из волокнистых и зернистых материалов с креплением на клее и дюбелями холодных поверхностей внутренних стен и перегородок</t>
  </si>
  <si>
    <t>100 м2 поверхности</t>
  </si>
  <si>
    <t>10-05-009-2</t>
  </si>
  <si>
    <t>Двери-деревянные</t>
  </si>
  <si>
    <t>в10-01-039-15</t>
  </si>
  <si>
    <t>Установка входных дверных блоков в квартиру ДУ 21-10 (поз.5,5*)</t>
  </si>
  <si>
    <t>Установка входных дверных блоков в квартиру ДУ 21-10 (поз.6,6*)</t>
  </si>
  <si>
    <t>в10-01-039-10</t>
  </si>
  <si>
    <t>Установка дверных блоков ДГ 21-7 шириной коробки до 100 мм</t>
  </si>
  <si>
    <t>в10-01-039-13</t>
  </si>
  <si>
    <t>Установка дверных блоков ДГ 21-9 шириной коробки 120 мм</t>
  </si>
  <si>
    <t>в10-01-039-14</t>
  </si>
  <si>
    <t>Установка дверных блоков ДГ 21-9 шириной коробки 160 мм</t>
  </si>
  <si>
    <t>в10-01-047-3</t>
  </si>
  <si>
    <t>100 ШТ</t>
  </si>
  <si>
    <t>Установка дверных приборов ручки-защелки</t>
  </si>
  <si>
    <t>11-01-040-3</t>
  </si>
  <si>
    <t>Устройство плинтусов поливинилхлоридных на винтах самонарезающих</t>
  </si>
  <si>
    <t>11-01-039-4</t>
  </si>
  <si>
    <t>Устройство плинтусов из плиток керамических (с/уз, ванные)</t>
  </si>
  <si>
    <t>Устройство плинтусов из плиток керамических (МОП)</t>
  </si>
  <si>
    <t>11-01-049-1</t>
  </si>
  <si>
    <t>100 м профиля</t>
  </si>
  <si>
    <t>в11-01-036-5</t>
  </si>
  <si>
    <t>Подготовка поверхности пола для укладки линолиума в жилых домах КПД</t>
  </si>
  <si>
    <t>11-01-050-1</t>
  </si>
  <si>
    <t>Устройство пароизоляции из полиэтиленовой пленки в один слой насухо</t>
  </si>
  <si>
    <t>Устройство покрытий из линолеума на клее «Бустилат»</t>
  </si>
  <si>
    <t>100 м2 стяжки</t>
  </si>
  <si>
    <t>11-01-011-1</t>
  </si>
  <si>
    <t>11-01-011-2</t>
  </si>
  <si>
    <t>Устройство стяжек на каждые 5 мм изменения толщины стяжки добавлять или исключать к расценке 11-01-011-01</t>
  </si>
  <si>
    <t>и13-03-006-1</t>
  </si>
  <si>
    <t>Устройство гидроизоляции поверхностей герметезирующей цементной смесью "ГЛИМС-Водоstop" пола, толщиной слоя 3 мм</t>
  </si>
  <si>
    <t>11-01-027-6</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</si>
  <si>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t>
  </si>
  <si>
    <t>Устройство стяжек цементных толщиной 20 мм (48 мм)</t>
  </si>
  <si>
    <t>Устройство стяжек на каждые 5 мм изменения толщины стяжки добавлять или исключать к расценке 11-01-011-01, к=5,6</t>
  </si>
  <si>
    <t>26-01-041-5</t>
  </si>
  <si>
    <t>Изоляция изделиями из пенопласта насухо холодных поверхностей покрытий и перекрытий</t>
  </si>
  <si>
    <t>Устройство стяжек цементных толщиной 20 мм (40 мм)</t>
  </si>
  <si>
    <t>Устройство стяжек на каждые 5 мм изменения толщины стяжки добавлять или исключать к расценке 11-01-011-01, к=4</t>
  </si>
  <si>
    <t>07-05-039-18</t>
  </si>
  <si>
    <t>100 м шва</t>
  </si>
  <si>
    <t>11-01-011-8</t>
  </si>
  <si>
    <t>Устройство стяжек из выравнивающей смеси , толщиной 5 мм</t>
  </si>
  <si>
    <t>11-01-011-10</t>
  </si>
  <si>
    <t>100 м2 изолируемой поверхности</t>
  </si>
  <si>
    <t>11-01-004-9</t>
  </si>
  <si>
    <t>Устройство гидроизоляции обмазочной в один слой праймером</t>
  </si>
  <si>
    <t>15-02-035-3</t>
  </si>
  <si>
    <t>Отделка поверхностей из сборных элементов и плит под окраску или оклейку обоями потолков сборных панельных</t>
  </si>
  <si>
    <t>15-02-035-1</t>
  </si>
  <si>
    <t>Отделка поверхностей из сборных элементов и плит под окраску или оклейку обоями стен и перегородок панельных</t>
  </si>
  <si>
    <t>15-02-016-3</t>
  </si>
  <si>
    <t>Штукатурка поверхностей внутри здания цементно-известковым или цементным раствором по камню и бетону улучшенная стен</t>
  </si>
  <si>
    <t>100 м2 оштукатуриваемой поверхности</t>
  </si>
  <si>
    <t>10-01-036-1</t>
  </si>
  <si>
    <t>100 п. м</t>
  </si>
  <si>
    <t xml:space="preserve"> Малярные работы</t>
  </si>
  <si>
    <t>15-04-006-1</t>
  </si>
  <si>
    <t>Покрытие поверхностей грунтовкой глубокого проникновения за 1 раз потолков</t>
  </si>
  <si>
    <t>в15-04-052-1</t>
  </si>
  <si>
    <t>Шпатлевка поверхностей потолков за один раз внутри помещений выравнивающей шпатлевкой</t>
  </si>
  <si>
    <t>в15-04-052-3</t>
  </si>
  <si>
    <t>Шпатлевка поверхностей потолков за два раза внутри помещений финишной шпатлевкой</t>
  </si>
  <si>
    <t>в15-04-053-1</t>
  </si>
  <si>
    <t>Шпатлевка поверхностей стен за один раз внутри помещений выравнивающей шпатлевкой</t>
  </si>
  <si>
    <t>в15-04-053-2</t>
  </si>
  <si>
    <t>Шпатлевка поверхностей стен за один раз внутри помещений финишной шпатлевкой</t>
  </si>
  <si>
    <t>в15-04-053-3</t>
  </si>
  <si>
    <t>Шпатлевка поверхностей стен за второй слой финишной шпатлевкой</t>
  </si>
  <si>
    <t>Шпатлевка поверхностей стен за один раз внутри помещений выравнивающей шпатлевкой (откосы)</t>
  </si>
  <si>
    <t>Шпатлевка поверхностей стен за один раз внутри помещений финишной шпатлевкой (откосы)</t>
  </si>
  <si>
    <t>Шпатлевка поверхностей стен за второй слой финишной шпатлевкой (откосы)</t>
  </si>
  <si>
    <t>и15-04-019-1</t>
  </si>
  <si>
    <t>Огрунтовка бетонных и оштукатуренных поверхностей перед окраской акриловыми красками вододисперсионной акриловой грунтовкой (первый слой) потолков</t>
  </si>
  <si>
    <t>и15-04-021-4</t>
  </si>
  <si>
    <t>Окраска подготовленных под окраску потолков акриловыми красками внутри помещения за 2 раза по штукатурке и сборным конструкциям</t>
  </si>
  <si>
    <t>и15-04-021-3</t>
  </si>
  <si>
    <t>Окраска подготовленных под окраску стен акриловыми красками внутри помещения за 2 раза по штукатурке и сборным конструкциям</t>
  </si>
  <si>
    <t>Окраска подготовленных под окраску стен акриловыми красками внутри помещения за 2 раза по штукатурке и сборным конструкциям (откосов)</t>
  </si>
  <si>
    <t>15-04-049-5</t>
  </si>
  <si>
    <t>Отделка стен внутри помещения по подготовленным поверхностям рельефным штукатурным акриловым покрытием Терракоат Мелкозернистый вручную</t>
  </si>
  <si>
    <t>08-07-002-1</t>
  </si>
  <si>
    <t>Установка и разборка внутренних трубчатых инвентарных лесов при высоте помещений до 6 м (лестница)</t>
  </si>
  <si>
    <t>100 м2 горизонтальной проекции</t>
  </si>
  <si>
    <t>Армирование стеклотканной сеткой в местах сопряжения разнородных материалов</t>
  </si>
  <si>
    <t>26-01-054-3</t>
  </si>
  <si>
    <t>Оклеивание поверхности изоляции тканями стеклянными, хлопчатобумажными на клее ПВА</t>
  </si>
  <si>
    <t>100 м2 поверхности покрытия изоляции</t>
  </si>
  <si>
    <t xml:space="preserve"> Облицовочные работы</t>
  </si>
  <si>
    <t>10-01-089-1</t>
  </si>
  <si>
    <t>100 м2 стен и перегородок (за вычетом проемов), покрытий</t>
  </si>
  <si>
    <t>13-03-001-1</t>
  </si>
  <si>
    <t>Огрунтовка бетонных и оштукатуренных поверхностей битумной грунтовкой, первый слой (лапомойки)</t>
  </si>
  <si>
    <t>15-01-019-5</t>
  </si>
  <si>
    <t>Гладкая облицовка стен, столбов, пилястр и откосов (без карнизных, плинтусных и угловых плиток) без установки плиток туалетного гарнитура на клее из сухих смесей по кирпичу и бетону</t>
  </si>
  <si>
    <t>100 М2 ПОВЕРХНОСТИ ОБЛИЦОВКИ</t>
  </si>
  <si>
    <t xml:space="preserve"> Навигационные элементы</t>
  </si>
  <si>
    <t>15-06-003-1</t>
  </si>
  <si>
    <t>Установка пиктограммы для обеспечения пожарной безопасности лифтов</t>
  </si>
  <si>
    <t>100 м2 оклеиваемой поверхности</t>
  </si>
  <si>
    <t>Установка указателя пожаробезопасной зоны</t>
  </si>
  <si>
    <t>10-01-058-1</t>
  </si>
  <si>
    <t>10 шт. блоков</t>
  </si>
  <si>
    <t>Установка цифр с нумерацией квартир размером 0,12 х 0,12</t>
  </si>
  <si>
    <t>46-03-017-1</t>
  </si>
  <si>
    <t>Заделка отверстий, гнезд и борозд в перекрытиях железобетонных площадью до 0,1 м2</t>
  </si>
  <si>
    <t>1 м3 заделки</t>
  </si>
  <si>
    <t>46-03-017-3</t>
  </si>
  <si>
    <t>Заделка отверстий, гнезд и борозд в стенах и перегородках железобетонных площадью до 0,1 м2</t>
  </si>
  <si>
    <t>Покрытие поверхностей грунтовкой глубокого проникновения за 1 раз потолков (ванные, туалетные, совмещенные с/у)</t>
  </si>
  <si>
    <t>Шпатлевка поверхностей потолков за один раз внутри помещений выравнивающей шпатлевкой (ванные, туалетные, совмещенные с/уз)</t>
  </si>
  <si>
    <t>в15-04-052-2</t>
  </si>
  <si>
    <t>Шпатлевка поверхностей потолков за два раза внутри помещений финишной шпатлевкой (помещ. с обоями)</t>
  </si>
  <si>
    <t>Шпатлевка поверхностей потолков за два раза внутри помещений финишной шпатлевкой (помещ. с окраской)</t>
  </si>
  <si>
    <t>Шпатлевка поверхностей стен за один раз внутри помещений выравнивающей шпатлевкой (ванные, туалетные, совмещенные с/у)</t>
  </si>
  <si>
    <t>Шпатлевка поверхностей стен за один раз внутри помещений финишной шпатлевкой  (ванные, туалетные, совмещенные с/у)</t>
  </si>
  <si>
    <t>Шпатлевка поверхностей стен за второй слой финишной шпатлевкой (ванные, туалетные, совмещенные с/у)</t>
  </si>
  <si>
    <t>Шпатлевка поверхностей стен за второй слой финишной шпатлевкой (рабочая стенка кухни+шпаклевка по ГКЛ)</t>
  </si>
  <si>
    <t>Огрунтовка бетонных и оштукатуренных поверхностей перед окраской акриловыми красками вододисперсионной акриловой грунтовкой (первый слой) потолков (ванные, туалетные, совмещенные с/у)</t>
  </si>
  <si>
    <t>Окраска подготовленных под окраску потолков акриловыми красками внутри помещения за 2 раза по штукатурке и сборным конструкциям (ванные, туалетные, совмещенные с/у)</t>
  </si>
  <si>
    <t>Окраска подготовленных под окраску стен акриловыми красками внутри помещения за 2 раза по штукатурке и сборным конструкциям (ванные, туалетные, совмещенные с/у)</t>
  </si>
  <si>
    <t>Окраска подготовленных под окраску стен акриловыми красками внутри помещения за 2 раза по штукатурке и сборным конструкциям (рабочая стенка кухни)</t>
  </si>
  <si>
    <t>Устройство уголков</t>
  </si>
  <si>
    <t>Установка перфорированных уголков</t>
  </si>
  <si>
    <t xml:space="preserve"> Обойные работы</t>
  </si>
  <si>
    <t>15-06-001-2</t>
  </si>
  <si>
    <t>Оклейка обоями стен по монолитной штукатурке и бетону тиснеными и плотными, к=0,7</t>
  </si>
  <si>
    <t>100 м2 оклеиваемой и обиваемой поверхности</t>
  </si>
  <si>
    <t>07-05-039-8</t>
  </si>
  <si>
    <t>10-01-035-2</t>
  </si>
  <si>
    <t>Установка подоконных досок из ПВХ в панельных стенах</t>
  </si>
  <si>
    <t>15-02-015-5</t>
  </si>
  <si>
    <t>Штукатурка поверхностей внутри здания известковым раствором улучшенная по камню и бетону стен</t>
  </si>
  <si>
    <t>26-01-036-1</t>
  </si>
  <si>
    <t>15-01-050-4</t>
  </si>
  <si>
    <t>Облицовка оконных и дверных откосов декоративным бумажно-слоистым пластиком или листами из синтетических материалов на клее</t>
  </si>
  <si>
    <t>100 М2 ОБЛИЦОВКИ</t>
  </si>
  <si>
    <t>Установка уголков ПВХ на клее (Установка F-профиля)</t>
  </si>
  <si>
    <t>Установка уголков ПВХ на клее (Установка стартового профиля)</t>
  </si>
  <si>
    <t>Установка уголков ПВХ на клее (Установка нащельника ПВХ (снаружи))</t>
  </si>
  <si>
    <t>10-01-058-2</t>
  </si>
  <si>
    <t>Установка решеток щелевых регулирующих</t>
  </si>
  <si>
    <t>10 шт.</t>
  </si>
  <si>
    <t>в15-02-019-14</t>
  </si>
  <si>
    <t>Огрунтовка бетонных поверхностей</t>
  </si>
  <si>
    <t xml:space="preserve">Примечание: </t>
  </si>
  <si>
    <t>Материалы: давальческие</t>
  </si>
  <si>
    <t>Расходные материалы: кисти, шпатели, сверла, ведра  и т.д. Подрядчика</t>
  </si>
  <si>
    <t>Механизмы: Генподрядчика, инструмент - Подрядчика</t>
  </si>
  <si>
    <t>Разгрузка материалов: За счет Подрядчика. Входит в стоимость работ и дополнительной компенсации не подлежит</t>
  </si>
  <si>
    <t>Свет, вода- предоставляет Генподрядчик с последующей компенсацией Подрядчиком</t>
  </si>
  <si>
    <t>Обеспечение бытовыми  помещениями-подрядчик</t>
  </si>
  <si>
    <t>Работы выполняются в соответствии с требованиями нормативных документов СП, СНиП, ГОСТ и т.д.</t>
  </si>
  <si>
    <t xml:space="preserve">Наличие необходимых документов для выполнения данного вида работ. </t>
  </si>
  <si>
    <t xml:space="preserve">Указать количество работников в штате органиации </t>
  </si>
  <si>
    <t xml:space="preserve">Опыт подтверждающий выполнение данного вида работ. (договор, акты выполненных работ на сумму договора) </t>
  </si>
  <si>
    <t>Авансирование- до 10%</t>
  </si>
  <si>
    <t>Гарантийное удержание -5% от суммы выполненных работ за отчетный период, Гарантийные удержания накапливаются ГЕНПОДРЯДЧИКОМ и будут выплачены ПОДРЯДЧИКУ по истечении 66 (шестидесяти шести) месяцев с даты подписания Сторонами акта полностью выполненного  комплекса работ по настоящему договору.</t>
  </si>
  <si>
    <t>Проект рассмотрен. Расчет договорной цены  выполнен в соответствии с проектом.</t>
  </si>
  <si>
    <t>С условиями договора ознакомлен и согласен. Принимается типовая форма договора в редакции Генподрядчика.</t>
  </si>
  <si>
    <t>С условиями финансирования согласен.</t>
  </si>
  <si>
    <t xml:space="preserve">Приложения (копии документов): </t>
  </si>
  <si>
    <t>свидетельство о регистрации юридического лица (ОГРН);</t>
  </si>
  <si>
    <t>свидетельство о постановке на учет юридического лица  в налоговом органе  (ИНН);</t>
  </si>
  <si>
    <r>
      <t xml:space="preserve">карточка учета организации; - </t>
    </r>
    <r>
      <rPr>
        <b/>
        <sz val="11"/>
        <rFont val="Arial Narrow"/>
        <family val="2"/>
        <charset val="204"/>
      </rPr>
      <t>АНКЕТА ОРГАНИЗАЦИИ</t>
    </r>
  </si>
  <si>
    <t>устав организации;</t>
  </si>
  <si>
    <t>выписка из ЕГРЮЛ ;</t>
  </si>
  <si>
    <t>документы, подтверждающие полномочия на право подписания договора (приказ о назначении на должность, протокол, решение, доверенность от организации на подписанта о наделении полномочий).</t>
  </si>
  <si>
    <t>бухгалтерский баланс (форма 1,2,5)</t>
  </si>
  <si>
    <t>Ответственный:   Мальцева К.В.</t>
  </si>
  <si>
    <r>
      <t xml:space="preserve">свидетельство о допуске к ведению работ (СРО) </t>
    </r>
    <r>
      <rPr>
        <b/>
        <sz val="11"/>
        <rFont val="Arial Narrow"/>
        <family val="2"/>
        <charset val="204"/>
      </rPr>
      <t>не обязательно;</t>
    </r>
  </si>
  <si>
    <t>В ходе выполнения работ обязательное условие ведение общих и специальных журналов работ, исполнительной документаци. Ежемесячное предоставление АОСР.</t>
  </si>
  <si>
    <t>Охрана объекта - Генподрядчик</t>
  </si>
  <si>
    <t>При наличии лиц не имеющих гражданство России, наличие документов, подтверждающих право работы в России (патент и т.д.)</t>
  </si>
  <si>
    <t>Гарантийный срок на выполняемые работы  - 66 месяцев</t>
  </si>
  <si>
    <t>Итго максимальная стоимость работ, с НДС</t>
  </si>
  <si>
    <t>15-02-020-1</t>
  </si>
  <si>
    <t>Вермикулитовая штукатурка</t>
  </si>
  <si>
    <t xml:space="preserve"> 5.3.1.2.7 Монтаж конструкций здания выше 0,000 Вермикулитовая штукатурка (наружные и внутренние стены)</t>
  </si>
  <si>
    <t xml:space="preserve"> 5.3.1.2.7 Монтаж конструкций здания выше 0,000</t>
  </si>
  <si>
    <t>Перекрытия</t>
  </si>
  <si>
    <t>07-01-059-1</t>
  </si>
  <si>
    <t>Замоноличивание узлов соединения бетоном</t>
  </si>
  <si>
    <t>100 М3 БЕТОНА В ДЕЛЕ</t>
  </si>
  <si>
    <t>06-01-024-1</t>
  </si>
  <si>
    <t>Заделка стыков мелкозернистым бетоном В25</t>
  </si>
  <si>
    <t>100 м3 бетона, бутобетона и железобетона в деле</t>
  </si>
  <si>
    <t>Кирпичные ограждения лоджий 2-го этажа</t>
  </si>
  <si>
    <t>Окраска металлических огрунтованных поверхностей эмалью ПФ-115 (обрамляющие уголки)</t>
  </si>
  <si>
    <t>0,69 на 3 подъезда</t>
  </si>
  <si>
    <t xml:space="preserve"> металлические лестницы и решетки</t>
  </si>
  <si>
    <t>Окраска металлических огрунтованных поверхностей эмалью ПФ-115  (ЛМ1,ОГ1,ОГ2) РС1,РС2</t>
  </si>
  <si>
    <t xml:space="preserve"> 5.3.1.2.8 Монтаж конструкций здания выше 0,000 (Панель), изм. №14 </t>
  </si>
  <si>
    <t xml:space="preserve"> 5.4.2.3 Монтаж окон </t>
  </si>
  <si>
    <t xml:space="preserve"> 1 этаж</t>
  </si>
  <si>
    <t>Изоляция пенофолом</t>
  </si>
  <si>
    <t>15-02-037-1</t>
  </si>
  <si>
    <t>Крепление изоляции дюбелями</t>
  </si>
  <si>
    <t xml:space="preserve"> 5.4.2.5 Монтаж окон. Изм.18 </t>
  </si>
  <si>
    <t xml:space="preserve">Устройство герметизации коробок окон и балконных дверей мастикой вулканизирующейся тиоколовой ( герметиком силиконовым подоконник)  (Поправка: "Орелстрой" прил.3, т.1,п.03) </t>
  </si>
  <si>
    <t xml:space="preserve"> 5.7.3.5  Устройство перегородок из листовых материалов на каркасе </t>
  </si>
  <si>
    <t>Облицовка стен по системе «КНАУФ» по одинарному металлическому каркасу из ПН и ПС профилей гипсокартонными листами в один слой (С 625) с дверным проемом</t>
  </si>
  <si>
    <t>Зашивки нежилых помещений</t>
  </si>
  <si>
    <t>Устройство подвесных потолков из гипсоволокнистых листов (ГВЛ) по системе «КНАУФ» одноуровневых (П 213) (короб пололочный)</t>
  </si>
  <si>
    <t>Зашивки тамбура</t>
  </si>
  <si>
    <t>Изоляция покрытий и перекрытий изделиями из волокнистых и зернистых материалов насухо</t>
  </si>
  <si>
    <t>Устройство подвесных потолков из гипсоволокнистых листов (ГВЛ) по системе «КНАУФ» одноуровневых (П 213)</t>
  </si>
  <si>
    <t>Облицовка стен по системе «КНАУФ» по одинарному металлическому каркасу из ПН и ПС профилей гипсоволокнистыми листами в два слоя (С 666)</t>
  </si>
  <si>
    <t xml:space="preserve"> 5.8.2.3 Монтаж дверей в МОП, входных в квартиры и межкомнатных </t>
  </si>
  <si>
    <t>Установка дверных приборов: замки врезные с ручкой (входные дв )</t>
  </si>
  <si>
    <t xml:space="preserve">Укладка металлического накладного профиля (пороги)  (Поправка: "Орелстрой" прил.3, т.1,п.09) </t>
  </si>
  <si>
    <t xml:space="preserve"> Полы ниже 0,000</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</si>
  <si>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 (электрощитовая, аппаратная)</t>
  </si>
  <si>
    <t xml:space="preserve"> Нежилое (офисное) помещение</t>
  </si>
  <si>
    <t>Укладка по периметру упругой прокладки полифом</t>
  </si>
  <si>
    <t>Устройство стяжек цементных толщиной 20 мм (45 мм)</t>
  </si>
  <si>
    <t>Устройство стяжек на каждые 5 мм изменения толщины стяжки добавлять или исключать к расценке 11-01-011-01, к=5</t>
  </si>
  <si>
    <t>11-01-015-7</t>
  </si>
  <si>
    <t>Утрамбовка и затирка цементной стяжки с фиброволокном, к=0,5 к ЭММ</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</si>
  <si>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 (только в сек В)</t>
  </si>
  <si>
    <t xml:space="preserve"> Уборные, КУИ нежилых (офисных) помещений</t>
  </si>
  <si>
    <t xml:space="preserve"> Колясочная</t>
  </si>
  <si>
    <t>11-01-047-2</t>
  </si>
  <si>
    <t>Устройство покрытий из плит керамогранитных размером 60х60 см</t>
  </si>
  <si>
    <t xml:space="preserve"> Мойка в колясочной</t>
  </si>
  <si>
    <t>Устройство стяжек на каждый последующий слой толщиной 1 мм добавлять к расценке 11-01-011-08, к=35</t>
  </si>
  <si>
    <t>11-01-004-1</t>
  </si>
  <si>
    <t>Устройство гидроизоляции оклеечной рулонными материалами на мастике Битуминоль, первый слой</t>
  </si>
  <si>
    <t>11-01-004-2</t>
  </si>
  <si>
    <t>Устройство гидроизоляции оклеечной рулонными материалами на мастике Битуминоль, последующий слой</t>
  </si>
  <si>
    <t>Устройство стяжек на каждый последующий слой толщиной 1 мм добавлять к расценке 11-01-011-08, к=20</t>
  </si>
  <si>
    <t>26-01-052-2</t>
  </si>
  <si>
    <t>Устройство гидроизоляционной ленты</t>
  </si>
  <si>
    <t xml:space="preserve"> Лифтовый холл</t>
  </si>
  <si>
    <t xml:space="preserve"> Лестничная клетка</t>
  </si>
  <si>
    <t xml:space="preserve"> 2-й этаж. Лоджии.</t>
  </si>
  <si>
    <t xml:space="preserve"> 2 этаж (жилые помещения )</t>
  </si>
  <si>
    <t>Устройство стяжек цементных толщиной 20 мм (36 мм)</t>
  </si>
  <si>
    <t>Устройство стяжек на каждые 5 мм изменения толщины стяжки добавлять или исключать к расценке 11-01-011-01, к=3,2</t>
  </si>
  <si>
    <t xml:space="preserve"> 2 этаж ( ванные. туалетные )</t>
  </si>
  <si>
    <t>Устройство стяжек цементных толщиной 20 мм (25 мм)</t>
  </si>
  <si>
    <t xml:space="preserve"> 3-17 этажи (жилые помещения)</t>
  </si>
  <si>
    <t xml:space="preserve"> 3-17 этажи (туалеты, ванные, совмещенные с/уз)</t>
  </si>
  <si>
    <t xml:space="preserve"> Типовой этаж (нежилые помещения)</t>
  </si>
  <si>
    <t>Нежилое помещение</t>
  </si>
  <si>
    <t>Устройство стяжек цементных толщиной 20 мм (28 мм)</t>
  </si>
  <si>
    <t>Устройство стяжек на каждые 5 мм изменения толщины стяжки добавлять или исключать к расценке 11-01-011-01, к=1,6</t>
  </si>
  <si>
    <t xml:space="preserve"> Типовой этаж (МОП)</t>
  </si>
  <si>
    <t>Лестничная площадка на отм. +2,550 (+3,860)</t>
  </si>
  <si>
    <t>Устройство стяжек цементных толщиной 20 мм (18 мм)</t>
  </si>
  <si>
    <t>Устройство стяжек на каждые 5 мм изменения толщины стяжки добавлять или исключать к расценке 11-01-011-01, к=0,9</t>
  </si>
  <si>
    <t>Лифтовый холл, поэтажный коридор (2 этаж)</t>
  </si>
  <si>
    <t xml:space="preserve"> 3-17 этажи (МОП)</t>
  </si>
  <si>
    <t>Лифтовый холл, поэтажный</t>
  </si>
  <si>
    <t>Машинное помещение лифта</t>
  </si>
  <si>
    <t>11-01-015-1</t>
  </si>
  <si>
    <t>Устройство покрытий бетонных толщиной 30 мм ( 55 мм )</t>
  </si>
  <si>
    <t>11-01-015-2</t>
  </si>
  <si>
    <t>Устройство покрытий на каждые 5 мм изменения толщины покрытия добавлять или исключать к расценке 11-01-015-01</t>
  </si>
  <si>
    <t>13-03-001-15</t>
  </si>
  <si>
    <t>Покрытие бетонного покрытия флюатами</t>
  </si>
  <si>
    <t>Лестничная клетка на отм +50,950</t>
  </si>
  <si>
    <t>Устройство покрытий бетонных толщиной 30 мм (70 мм)</t>
  </si>
  <si>
    <t xml:space="preserve"> Коридор на отм +48,730</t>
  </si>
  <si>
    <t>Устройство стяжек цементных толщиной 20 мм (30 мм)</t>
  </si>
  <si>
    <t>Устройство стяжек на каждые 5 мм изменения толщины стяжки добавлять или исключать к расценке 11-01-011-01, к=2</t>
  </si>
  <si>
    <t xml:space="preserve"> Приямок шахты лифта ниже 0,000</t>
  </si>
  <si>
    <t>Устройство покрытий бетонных толщиной 30 мм</t>
  </si>
  <si>
    <t>13-03-003-3</t>
  </si>
  <si>
    <t>Окраска огрунтованных бетонных и оштукатуренных поверхностей краской</t>
  </si>
  <si>
    <t xml:space="preserve"> Котельная</t>
  </si>
  <si>
    <t xml:space="preserve"> 5.9.2.3  Отделка МОП общестроительные работы </t>
  </si>
  <si>
    <t>подрядчикам</t>
  </si>
  <si>
    <t>15-04-029-4</t>
  </si>
  <si>
    <t>Оклейка  стен стекловолокнистой сеткой (ячеистобетонные блоки)</t>
  </si>
  <si>
    <t>15-02-018-2</t>
  </si>
  <si>
    <t>Штукатурка внутренних поверхностей наружных стен, цементно-известковым или цементным раствором по камню и бетону, когда остальные поверхности не оштукатуриваются улучшенная</t>
  </si>
  <si>
    <t>и13-03-006-3</t>
  </si>
  <si>
    <t>Устройство гидроизоляции поверхностей герметезирующей цементной смесью "ГЛИМС-Водоstop" стен, толщиной слоя 3 мм</t>
  </si>
  <si>
    <t>Антисептирование водными растворами стен (лапомойки)</t>
  </si>
  <si>
    <t>Огрунтовка бетонных поверхностей стен</t>
  </si>
  <si>
    <t>Огрунтовка бетонных поверхностей стен (откосы)</t>
  </si>
  <si>
    <t>Шпатлевка поверхностей стен за один раз внутри помещений финишной шпатлевкой (пожарные шкафы)</t>
  </si>
  <si>
    <t>15-01-047-15</t>
  </si>
  <si>
    <t>Устройство подвесных потолков Грильято</t>
  </si>
  <si>
    <t>26-01-037-3</t>
  </si>
  <si>
    <t>Изоляция изделиями из волокнистых и зернистых материалов на битуме холодных поверхностей покрытий и перекрытий снизу</t>
  </si>
  <si>
    <t>Облицовка стен по системе «КНАУФ» по одинарному металлическому каркасу из ПН и ПС профилей гипсоволокнистыми листами в два слоя (С 626)</t>
  </si>
  <si>
    <t>Установка информационной доски, информационного стенда, логотипа, конструкции с нумерацией этажа</t>
  </si>
  <si>
    <t xml:space="preserve"> Разное</t>
  </si>
  <si>
    <t>09-04-012-2</t>
  </si>
  <si>
    <t>Установка держателя для велосипеда</t>
  </si>
  <si>
    <t>1  ШТ.</t>
  </si>
  <si>
    <t xml:space="preserve">Изоляция изделиями из волокнистых и зернистых материалов с креплением на клее и дюбелями холодных поверхностей наружных стен  (Поправка: "Орелстрой" прил.3, т.1,п.18) </t>
  </si>
  <si>
    <t xml:space="preserve"> 5.9.3.1.5 Отделка квартир </t>
  </si>
  <si>
    <t>Огрунтовка бетонных поверхностей стен (ванные, туалетные, совмещенные с/уз)</t>
  </si>
  <si>
    <t>Огрунтовка бетонных поверхностей стен (ванные, туалетные, совмещенные с/у)</t>
  </si>
  <si>
    <t>Огрунтовка бетонных поверхностей стен (рабочая стенка кухни)</t>
  </si>
  <si>
    <t>15-02-036-1</t>
  </si>
  <si>
    <t>Штукатурка по сетке без устройства каркаса улучшенная стен</t>
  </si>
  <si>
    <t xml:space="preserve"> 5.12.1.2.3 Система отопления офисов</t>
  </si>
  <si>
    <t xml:space="preserve"> 5.12.1.3 Система отопления здания </t>
  </si>
  <si>
    <t xml:space="preserve"> 5.12.2.3 Система естественной вентиляции </t>
  </si>
  <si>
    <t>объем с учетом изменения ЛСР 5.9.5.3</t>
  </si>
  <si>
    <t xml:space="preserve"> 5.9.5.3 Отделка технических помещений, в том числе техэтаж (чердак) </t>
  </si>
  <si>
    <t>15-04-025-10</t>
  </si>
  <si>
    <t>Улучшенная окраска масляными составами по сборным конструкциям стен, подготовленных под окраску (лифт шахта, машинное помещение, кладовая уб инветаря)</t>
  </si>
  <si>
    <t>15-04-002-2</t>
  </si>
  <si>
    <t>Известковая окраска водными составами внутри помещений по кирпичу и бетону</t>
  </si>
  <si>
    <t>В стоимость работ входят все затраты подрядчика: ОЗП рабочих, накладные расходы и сметная прибыль, стоимость расходных материалов</t>
  </si>
  <si>
    <t>Стоимость выполнения работ фиксируется на период выполнения работ. При наличии дополнительно выявленных и неучтенных работ, стоимость работ согласовывается отдельно.</t>
  </si>
  <si>
    <t>После подписания договора подряда подрядчик предоставляет в адрес генподрядчика следующий пакет документов: приказ на ответственного производитлея работ, лицензию СРО (при наличии), копии удостоверений на работников (по охране труда, электробезопасности, пожарной безопасности, на стропальщиков), список работников, которые будут задействованы на объекте для лиц, не граждан РФ - патент, разрешение на работу, график производства работ.</t>
  </si>
  <si>
    <t>Сроки производства работ : с момента заключения договора до 20.09.2025г.</t>
  </si>
  <si>
    <t>Объемы работ предварительные,могут меняться в связи с изменениями в рабочей документации, а так же появлением квартир комфорт и Базовая, отделки уличной части входных групп (плитка).</t>
  </si>
  <si>
    <t>«Комплекс из 2-х многоквартирных домов поз.68 и поз.71, расположенных по адресу: Орловский муниципальный округ, д. Образцово, ул. Николая Сенина, 9. 1-й этап строительства - многоквартирный дом корпус 1 (поз.68)» сек. Б (ось 2-3)</t>
  </si>
  <si>
    <t>Отделка квартир и МОП, секция б (оси 2-3)</t>
  </si>
  <si>
    <t xml:space="preserve"> 2-17 этаж</t>
  </si>
  <si>
    <t xml:space="preserve"> 5.9.1.1.5 Устройство полов</t>
  </si>
  <si>
    <t>Предварительная (максимальная) стоимость комплекса отделочных работ составляет 17 812 675,20  руб. с НДС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</si>
</sst>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0"/>
  </numFmts>
  <fonts count="64" x14ac:knownFonts="1">
    <font>
      <sz val="10"/>
      <name val="Arial"/>
      <charset val="204"/>
    </font>
    <font>
      <b/>
      <sz val="10"/>
      <color indexed="12"/>
      <name val="Arial"/>
      <family val="2"/>
      <charset val="204"/>
    </font>
    <font>
      <sz val="10"/>
      <color indexed="18"/>
      <name val="Arial"/>
      <family val="2"/>
      <charset val="204"/>
    </font>
    <font>
      <b/>
      <sz val="10"/>
      <color indexed="16"/>
      <name val="Arial"/>
      <family val="2"/>
      <charset val="204"/>
    </font>
    <font>
      <b/>
      <sz val="10"/>
      <color indexed="20"/>
      <name val="Arial"/>
      <family val="2"/>
      <charset val="204"/>
    </font>
    <font>
      <b/>
      <sz val="10"/>
      <color indexed="17"/>
      <name val="Arial"/>
      <family val="2"/>
      <charset val="204"/>
    </font>
    <font>
      <sz val="10"/>
      <color indexed="17"/>
      <name val="Arial"/>
      <family val="2"/>
      <charset val="204"/>
    </font>
    <font>
      <sz val="10"/>
      <color indexed="12"/>
      <name val="Arial"/>
      <family val="2"/>
      <charset val="204"/>
    </font>
    <font>
      <sz val="10"/>
      <color indexed="14"/>
      <name val="Arial"/>
      <family val="2"/>
      <charset val="204"/>
    </font>
    <font>
      <sz val="10"/>
      <color indexed="16"/>
      <name val="Arial"/>
      <family val="2"/>
      <charset val="204"/>
    </font>
    <font>
      <b/>
      <sz val="10"/>
      <color indexed="14"/>
      <name val="Arial"/>
      <family val="2"/>
      <charset val="204"/>
    </font>
    <font>
      <sz val="10"/>
      <name val="Arial"/>
      <family val="2"/>
      <charset val="204"/>
    </font>
    <font>
      <sz val="8"/>
      <name val="Arial"/>
      <family val="2"/>
      <charset val="204"/>
    </font>
    <font>
      <b/>
      <sz val="8"/>
      <name val="Arial"/>
      <family val="2"/>
      <charset val="204"/>
    </font>
    <font>
      <sz val="7"/>
      <name val="Arial"/>
      <family val="2"/>
      <charset val="204"/>
    </font>
    <font>
      <b/>
      <sz val="7"/>
      <name val="Arial"/>
      <family val="2"/>
      <charset val="204"/>
    </font>
    <font>
      <sz val="9"/>
      <color indexed="81"/>
      <name val="Tahoma"/>
      <family val="2"/>
      <charset val="204"/>
    </font>
    <font>
      <sz val="10"/>
      <color rgb="FFFFFFFF"/>
      <name val="Arial"/>
      <family val="2"/>
      <charset val="204"/>
    </font>
    <font>
      <b/>
      <sz val="10"/>
      <name val="Arial"/>
      <family val="2"/>
      <charset val="204"/>
    </font>
    <font>
      <sz val="6"/>
      <name val="Arial"/>
      <family val="2"/>
      <charset val="204"/>
    </font>
    <font>
      <b/>
      <sz val="14"/>
      <name val="Times New Roman"/>
      <family val="1"/>
      <charset val="204"/>
    </font>
    <font>
      <b/>
      <sz val="12"/>
      <name val="Times New Roman"/>
      <family val="1"/>
      <charset val="204"/>
    </font>
    <font>
      <sz val="9"/>
      <name val="Arial"/>
      <family val="2"/>
      <charset val="204"/>
    </font>
    <font>
      <b/>
      <u/>
      <sz val="10"/>
      <name val="Arial"/>
      <family val="2"/>
      <charset val="204"/>
    </font>
    <font>
      <b/>
      <sz val="9"/>
      <name val="Arial"/>
      <family val="2"/>
      <charset val="204"/>
    </font>
    <font>
      <b/>
      <i/>
      <u/>
      <sz val="9"/>
      <name val="Arial"/>
      <family val="2"/>
      <charset val="204"/>
    </font>
    <font>
      <b/>
      <i/>
      <sz val="9"/>
      <color rgb="FFFFFFFF"/>
      <name val="Arial"/>
      <family val="2"/>
      <charset val="204"/>
    </font>
    <font>
      <sz val="7"/>
      <color rgb="FF0000FF"/>
      <name val="Arial"/>
      <family val="2"/>
      <charset val="204"/>
    </font>
    <font>
      <sz val="9"/>
      <color rgb="FF800000"/>
      <name val="Arial"/>
      <family val="2"/>
      <charset val="204"/>
    </font>
    <font>
      <sz val="10"/>
      <color rgb="FF0000FF"/>
      <name val="Arial"/>
      <family val="2"/>
      <charset val="204"/>
    </font>
    <font>
      <sz val="8"/>
      <color rgb="FF0000FF"/>
      <name val="Arial"/>
      <family val="2"/>
      <charset val="204"/>
    </font>
    <font>
      <sz val="9"/>
      <color rgb="FF0000FF"/>
      <name val="Arial"/>
      <family val="2"/>
      <charset val="204"/>
    </font>
    <font>
      <sz val="8"/>
      <color rgb="FFFF0000"/>
      <name val="Arial"/>
      <family val="2"/>
      <charset val="204"/>
    </font>
    <font>
      <sz val="9"/>
      <color rgb="FFFF0000"/>
      <name val="Arial"/>
      <family val="2"/>
      <charset val="204"/>
    </font>
    <font>
      <i/>
      <sz val="10"/>
      <color rgb="FF000080"/>
      <name val="Arial"/>
      <family val="2"/>
      <charset val="204"/>
    </font>
    <font>
      <sz val="10"/>
      <color rgb="FF800000"/>
      <name val="Arial"/>
      <family val="2"/>
      <charset val="204"/>
    </font>
    <font>
      <sz val="10"/>
      <color rgb="FF008000"/>
      <name val="Arial"/>
      <family val="2"/>
      <charset val="204"/>
    </font>
    <font>
      <sz val="10"/>
      <color rgb="FFFF00FF"/>
      <name val="Arial"/>
      <family val="2"/>
      <charset val="204"/>
    </font>
    <font>
      <sz val="10"/>
      <color rgb="FFFF0000"/>
      <name val="Arial"/>
      <family val="2"/>
      <charset val="204"/>
    </font>
    <font>
      <sz val="8"/>
      <name val="Times New Roman Cyr"/>
      <charset val="204"/>
    </font>
    <font>
      <b/>
      <u/>
      <sz val="12"/>
      <name val="Times New Roman"/>
      <family val="1"/>
      <charset val="204"/>
    </font>
    <font>
      <sz val="8"/>
      <name val="Times New Roman"/>
      <family val="1"/>
      <charset val="204"/>
    </font>
    <font>
      <sz val="9"/>
      <color rgb="FF008000"/>
      <name val="Arial"/>
      <family val="2"/>
      <charset val="204"/>
    </font>
    <font>
      <b/>
      <i/>
      <u/>
      <sz val="11"/>
      <color rgb="FF004080"/>
      <name val="Times New Roman"/>
      <family val="1"/>
      <charset val="204"/>
    </font>
    <font>
      <b/>
      <i/>
      <sz val="11"/>
      <name val="Times New Roman"/>
      <family val="1"/>
      <charset val="204"/>
    </font>
    <font>
      <b/>
      <sz val="9"/>
      <color rgb="FF800000"/>
      <name val="Arial"/>
      <family val="2"/>
      <charset val="204"/>
    </font>
    <font>
      <sz val="11"/>
      <color theme="1"/>
      <name val="Calibri"/>
      <family val="2"/>
      <scheme val="minor"/>
    </font>
    <font>
      <sz val="11"/>
      <color rgb="FF00B0F0"/>
      <name val="Arial Narrow"/>
      <family val="2"/>
      <charset val="204"/>
    </font>
    <font>
      <sz val="11"/>
      <name val="Arial Narrow"/>
      <family val="2"/>
      <charset val="204"/>
    </font>
    <font>
      <b/>
      <sz val="14"/>
      <name val="Arial Narrow"/>
      <family val="2"/>
      <charset val="204"/>
    </font>
    <font>
      <sz val="14"/>
      <name val="Arial Narrow"/>
      <family val="2"/>
      <charset val="204"/>
    </font>
    <font>
      <b/>
      <sz val="12"/>
      <name val="Arial"/>
      <family val="2"/>
      <charset val="204"/>
    </font>
    <font>
      <b/>
      <sz val="11"/>
      <name val="Arial Narrow"/>
      <family val="2"/>
      <charset val="204"/>
    </font>
    <font>
      <u/>
      <sz val="11"/>
      <name val="Arial Narrow"/>
      <family val="2"/>
      <charset val="204"/>
    </font>
    <font>
      <b/>
      <u/>
      <sz val="11"/>
      <name val="Arial Narrow"/>
      <family val="2"/>
      <charset val="204"/>
    </font>
    <font>
      <b/>
      <sz val="11"/>
      <color rgb="FF00B0F0"/>
      <name val="Arial Narrow"/>
      <family val="2"/>
      <charset val="204"/>
    </font>
    <font>
      <sz val="16"/>
      <color rgb="FF00B0F0"/>
      <name val="Arial Narrow"/>
      <family val="2"/>
      <charset val="204"/>
    </font>
    <font>
      <b/>
      <sz val="10"/>
      <name val="Arial Narrow"/>
      <family val="2"/>
      <charset val="204"/>
    </font>
    <font>
      <b/>
      <sz val="10"/>
      <color rgb="FF00B0F0"/>
      <name val="Arial Narrow"/>
      <family val="2"/>
      <charset val="204"/>
    </font>
    <font>
      <b/>
      <sz val="7"/>
      <color rgb="FF00B0F0"/>
      <name val="Arial Narrow"/>
      <family val="2"/>
      <charset val="204"/>
    </font>
    <font>
      <i/>
      <sz val="16"/>
      <color rgb="FF00B0F0"/>
      <name val="Arial Narrow"/>
      <family val="2"/>
      <charset val="204"/>
    </font>
    <font>
      <b/>
      <sz val="11"/>
      <name val="Arial"/>
      <family val="2"/>
      <charset val="204"/>
    </font>
    <font>
      <b/>
      <u/>
      <sz val="9"/>
      <name val="Arial"/>
      <family val="2"/>
      <charset val="204"/>
    </font>
    <font>
      <b/>
      <sz val="11"/>
      <color theme="4" tint="-0.249977111117893"/>
      <name val="Arial Narrow"/>
      <family val="2"/>
      <charset val="204"/>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46">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s>
  <cellStyleXfs count="3">
    <xf numFmtId="0" fontId="0" fillId="0" borderId="0"/>
    <xf numFmtId="0" fontId="46" fillId="0" borderId="0"/>
    <xf numFmtId="0" fontId="11" fillId="0" borderId="0"/>
  </cellStyleXfs>
  <cellXfs count="41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0" fillId="0" borderId="0" xfId="0" applyAlignment="1">
      <alignment horizontal="right"/>
    </xf>
    <xf numFmtId="0" fontId="0" fillId="0" borderId="0" xfId="0" applyAlignment="1">
      <alignment horizontal="right" vertical="top"/>
    </xf>
    <xf numFmtId="0" fontId="11" fillId="0" borderId="0" xfId="0" applyFont="1"/>
    <xf numFmtId="0" fontId="12" fillId="0" borderId="0" xfId="0" applyFont="1"/>
    <xf numFmtId="0" fontId="13" fillId="0" borderId="0" xfId="0" applyFont="1"/>
    <xf numFmtId="0" fontId="14" fillId="0" borderId="0" xfId="0" applyFont="1"/>
    <xf numFmtId="0" fontId="14" fillId="0" borderId="0" xfId="0" applyFont="1" applyAlignment="1">
      <alignment horizontal="right"/>
    </xf>
    <xf numFmtId="0" fontId="0" fillId="0" borderId="0" xfId="0" applyAlignment="1">
      <alignment horizontal="left"/>
    </xf>
    <xf numFmtId="0" fontId="0" fillId="0" borderId="0" xfId="0" applyAlignment="1">
      <alignment horizontal="left" vertical="top"/>
    </xf>
    <xf numFmtId="0" fontId="11" fillId="0" borderId="0" xfId="0" applyFont="1" applyAlignment="1">
      <alignment horizontal="left" vertical="top"/>
    </xf>
    <xf numFmtId="0" fontId="14" fillId="0" borderId="0" xfId="0" applyFont="1" applyAlignment="1">
      <alignment horizontal="left" vertical="top"/>
    </xf>
    <xf numFmtId="0" fontId="11" fillId="0" borderId="0" xfId="0" applyFont="1" applyAlignment="1">
      <alignment wrapText="1"/>
    </xf>
    <xf numFmtId="0" fontId="17" fillId="0" borderId="0" xfId="0" applyFont="1"/>
    <xf numFmtId="0" fontId="11" fillId="0" borderId="0" xfId="0" applyFont="1" applyAlignment="1">
      <alignment horizontal="right"/>
    </xf>
    <xf numFmtId="0" fontId="18" fillId="0" borderId="0" xfId="0" applyFont="1"/>
    <xf numFmtId="0" fontId="18" fillId="0" borderId="0" xfId="0" applyFont="1" applyAlignment="1">
      <alignment wrapText="1"/>
    </xf>
    <xf numFmtId="49" fontId="18" fillId="0" borderId="0" xfId="0" applyNumberFormat="1" applyFont="1" applyAlignment="1">
      <alignment wrapText="1"/>
    </xf>
    <xf numFmtId="0" fontId="14" fillId="0" borderId="2" xfId="0" applyFont="1" applyBorder="1" applyAlignment="1">
      <alignment horizontal="center" vertical="top"/>
    </xf>
    <xf numFmtId="0" fontId="14" fillId="0" borderId="4" xfId="0" applyFont="1" applyBorder="1" applyAlignment="1">
      <alignment horizontal="center" vertical="top"/>
    </xf>
    <xf numFmtId="49" fontId="13" fillId="0" borderId="0" xfId="0" applyNumberFormat="1" applyFont="1" applyAlignment="1">
      <alignment wrapText="1"/>
    </xf>
    <xf numFmtId="14" fontId="0" fillId="0" borderId="0" xfId="0" applyNumberFormat="1"/>
    <xf numFmtId="0" fontId="0" fillId="0" borderId="4" xfId="0" applyBorder="1"/>
    <xf numFmtId="0" fontId="14" fillId="0" borderId="2" xfId="0" applyFont="1" applyBorder="1" applyAlignment="1">
      <alignment horizontal="center" vertical="center"/>
    </xf>
    <xf numFmtId="0" fontId="14" fillId="0" borderId="10" xfId="0" applyFont="1" applyBorder="1" applyAlignment="1">
      <alignment horizontal="center" vertical="center"/>
    </xf>
    <xf numFmtId="0" fontId="15" fillId="0" borderId="0" xfId="0" applyFont="1"/>
    <xf numFmtId="49" fontId="15" fillId="0" borderId="12" xfId="0" applyNumberFormat="1" applyFont="1" applyBorder="1" applyAlignment="1">
      <alignment horizontal="center" vertical="center"/>
    </xf>
    <xf numFmtId="14" fontId="15" fillId="0" borderId="12" xfId="0" applyNumberFormat="1"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xf>
    <xf numFmtId="0" fontId="22" fillId="0" borderId="0" xfId="0" applyFont="1"/>
    <xf numFmtId="0" fontId="22" fillId="0" borderId="0" xfId="0" applyFont="1" applyAlignment="1">
      <alignment wrapText="1"/>
    </xf>
    <xf numFmtId="49" fontId="22" fillId="0" borderId="0" xfId="0" applyNumberFormat="1" applyFont="1" applyAlignment="1">
      <alignment wrapText="1"/>
    </xf>
    <xf numFmtId="0" fontId="19" fillId="0" borderId="0" xfId="0" applyFont="1" applyAlignment="1">
      <alignment horizontal="right" shrinkToFit="1"/>
    </xf>
    <xf numFmtId="4" fontId="13" fillId="0" borderId="0" xfId="0" applyNumberFormat="1" applyFont="1" applyAlignment="1">
      <alignment horizontal="right" shrinkToFit="1"/>
    </xf>
    <xf numFmtId="4" fontId="12" fillId="0" borderId="0" xfId="0" applyNumberFormat="1" applyFont="1" applyAlignment="1">
      <alignment horizontal="right" shrinkToFit="1"/>
    </xf>
    <xf numFmtId="0" fontId="22" fillId="0" borderId="13" xfId="0" applyFont="1" applyBorder="1" applyAlignment="1">
      <alignment horizontal="center" wrapText="1"/>
    </xf>
    <xf numFmtId="0" fontId="0" fillId="0" borderId="19" xfId="0" applyBorder="1"/>
    <xf numFmtId="0" fontId="25" fillId="0" borderId="0" xfId="0" applyFont="1"/>
    <xf numFmtId="0" fontId="26" fillId="0" borderId="0" xfId="0" applyFont="1" applyAlignment="1">
      <alignment wrapText="1"/>
    </xf>
    <xf numFmtId="0" fontId="12" fillId="0" borderId="24" xfId="0" applyFont="1" applyBorder="1" applyAlignment="1">
      <alignment horizontal="left" vertical="top" wrapText="1"/>
    </xf>
    <xf numFmtId="0" fontId="22" fillId="0" borderId="23" xfId="0" applyFont="1" applyBorder="1" applyAlignment="1">
      <alignment horizontal="left" vertical="top" wrapText="1"/>
    </xf>
    <xf numFmtId="0" fontId="12" fillId="0" borderId="23" xfId="0" applyFont="1" applyBorder="1" applyAlignment="1">
      <alignment horizontal="right" wrapText="1"/>
    </xf>
    <xf numFmtId="0" fontId="22" fillId="0" borderId="23" xfId="0" applyFont="1" applyBorder="1" applyAlignment="1">
      <alignment horizontal="right" shrinkToFit="1"/>
    </xf>
    <xf numFmtId="4" fontId="22" fillId="0" borderId="23" xfId="0" applyNumberFormat="1" applyFont="1" applyBorder="1" applyAlignment="1">
      <alignment horizontal="right" shrinkToFit="1"/>
    </xf>
    <xf numFmtId="3" fontId="24" fillId="0" borderId="23" xfId="0" applyNumberFormat="1" applyFont="1" applyBorder="1" applyAlignment="1">
      <alignment horizontal="right" shrinkToFit="1"/>
    </xf>
    <xf numFmtId="0" fontId="28" fillId="0" borderId="23" xfId="0" applyFont="1" applyBorder="1" applyAlignment="1">
      <alignment horizontal="right" shrinkToFit="1"/>
    </xf>
    <xf numFmtId="3" fontId="24" fillId="0" borderId="25" xfId="0" applyNumberFormat="1" applyFont="1" applyBorder="1" applyAlignment="1">
      <alignment horizontal="right" shrinkToFit="1"/>
    </xf>
    <xf numFmtId="49" fontId="12" fillId="0" borderId="23" xfId="0" applyNumberFormat="1" applyFont="1" applyBorder="1" applyAlignment="1">
      <alignment horizontal="left" vertical="top" wrapText="1"/>
    </xf>
    <xf numFmtId="49" fontId="27" fillId="0" borderId="23" xfId="0" applyNumberFormat="1" applyFont="1" applyBorder="1" applyAlignment="1">
      <alignment horizontal="left" vertical="top" wrapText="1" shrinkToFit="1"/>
    </xf>
    <xf numFmtId="0" fontId="0" fillId="0" borderId="10" xfId="0" applyBorder="1"/>
    <xf numFmtId="0" fontId="0" fillId="0" borderId="26" xfId="0" applyBorder="1"/>
    <xf numFmtId="0" fontId="0" fillId="0" borderId="27" xfId="0" applyBorder="1"/>
    <xf numFmtId="0" fontId="30" fillId="0" borderId="10" xfId="0" applyFont="1" applyBorder="1" applyAlignment="1">
      <alignment horizontal="left" vertical="top" shrinkToFit="1"/>
    </xf>
    <xf numFmtId="0" fontId="0" fillId="0" borderId="28" xfId="0" applyBorder="1"/>
    <xf numFmtId="0" fontId="0" fillId="0" borderId="15" xfId="0" applyBorder="1"/>
    <xf numFmtId="0" fontId="12" fillId="0" borderId="15" xfId="0" applyFont="1" applyBorder="1" applyAlignment="1">
      <alignment horizontal="left" vertical="top" wrapText="1"/>
    </xf>
    <xf numFmtId="0" fontId="12" fillId="0" borderId="28" xfId="0" applyFont="1" applyBorder="1" applyAlignment="1">
      <alignment horizontal="left" vertical="top" wrapText="1"/>
    </xf>
    <xf numFmtId="0" fontId="12" fillId="0" borderId="28" xfId="0" applyFont="1" applyBorder="1" applyAlignment="1">
      <alignment horizontal="right" wrapText="1"/>
    </xf>
    <xf numFmtId="0" fontId="22" fillId="0" borderId="28" xfId="0" applyFont="1" applyBorder="1" applyAlignment="1">
      <alignment horizontal="right" shrinkToFit="1"/>
    </xf>
    <xf numFmtId="4" fontId="22" fillId="0" borderId="28" xfId="0" applyNumberFormat="1" applyFont="1" applyBorder="1" applyAlignment="1">
      <alignment horizontal="right" shrinkToFit="1"/>
    </xf>
    <xf numFmtId="0" fontId="31" fillId="0" borderId="28" xfId="0" applyFont="1" applyBorder="1" applyAlignment="1">
      <alignment horizontal="left" shrinkToFit="1"/>
    </xf>
    <xf numFmtId="3" fontId="22" fillId="0" borderId="28" xfId="0" applyNumberFormat="1" applyFont="1" applyBorder="1" applyAlignment="1">
      <alignment horizontal="right" shrinkToFit="1"/>
    </xf>
    <xf numFmtId="0" fontId="28" fillId="0" borderId="28" xfId="0" applyFont="1" applyBorder="1" applyAlignment="1">
      <alignment horizontal="right" shrinkToFit="1"/>
    </xf>
    <xf numFmtId="3" fontId="22" fillId="0" borderId="29" xfId="0" applyNumberFormat="1" applyFont="1" applyBorder="1" applyAlignment="1">
      <alignment horizontal="right" shrinkToFit="1"/>
    </xf>
    <xf numFmtId="4" fontId="0" fillId="0" borderId="0" xfId="0" applyNumberFormat="1"/>
    <xf numFmtId="0" fontId="32" fillId="0" borderId="15" xfId="0" applyFont="1" applyBorder="1" applyAlignment="1">
      <alignment horizontal="left" vertical="top" wrapText="1"/>
    </xf>
    <xf numFmtId="0" fontId="32" fillId="0" borderId="28" xfId="0" applyFont="1" applyBorder="1" applyAlignment="1">
      <alignment horizontal="left" vertical="top" wrapText="1"/>
    </xf>
    <xf numFmtId="0" fontId="32" fillId="0" borderId="28" xfId="0" applyFont="1" applyBorder="1" applyAlignment="1">
      <alignment horizontal="right" wrapText="1"/>
    </xf>
    <xf numFmtId="0" fontId="33" fillId="0" borderId="28" xfId="0" applyFont="1" applyBorder="1" applyAlignment="1">
      <alignment horizontal="right" shrinkToFit="1"/>
    </xf>
    <xf numFmtId="4" fontId="33" fillId="0" borderId="28" xfId="0" applyNumberFormat="1" applyFont="1" applyBorder="1" applyAlignment="1">
      <alignment horizontal="left" shrinkToFit="1"/>
    </xf>
    <xf numFmtId="0" fontId="33" fillId="0" borderId="28" xfId="0" applyFont="1" applyBorder="1" applyAlignment="1">
      <alignment horizontal="left" shrinkToFit="1"/>
    </xf>
    <xf numFmtId="4" fontId="33" fillId="0" borderId="28" xfId="0" applyNumberFormat="1" applyFont="1" applyBorder="1" applyAlignment="1">
      <alignment horizontal="right" shrinkToFit="1"/>
    </xf>
    <xf numFmtId="3" fontId="33" fillId="0" borderId="28" xfId="0" applyNumberFormat="1" applyFont="1" applyBorder="1" applyAlignment="1">
      <alignment horizontal="right" shrinkToFit="1"/>
    </xf>
    <xf numFmtId="3" fontId="33" fillId="0" borderId="29" xfId="0" applyNumberFormat="1" applyFont="1" applyBorder="1" applyAlignment="1">
      <alignment horizontal="right" shrinkToFit="1"/>
    </xf>
    <xf numFmtId="9" fontId="33" fillId="0" borderId="28" xfId="0" applyNumberFormat="1" applyFont="1" applyBorder="1" applyAlignment="1">
      <alignment horizontal="right" shrinkToFit="1"/>
    </xf>
    <xf numFmtId="0" fontId="18" fillId="0" borderId="28" xfId="0" applyFont="1" applyBorder="1" applyAlignment="1">
      <alignment vertical="top" shrinkToFit="1"/>
    </xf>
    <xf numFmtId="0" fontId="18" fillId="0" borderId="15" xfId="0" applyFont="1" applyBorder="1" applyAlignment="1">
      <alignment vertical="top" shrinkToFit="1"/>
    </xf>
    <xf numFmtId="0" fontId="32" fillId="0" borderId="16" xfId="0" applyFont="1" applyBorder="1" applyAlignment="1">
      <alignment horizontal="left" vertical="top" wrapText="1"/>
    </xf>
    <xf numFmtId="0" fontId="32" fillId="0" borderId="30" xfId="0" applyFont="1" applyBorder="1" applyAlignment="1">
      <alignment horizontal="left" vertical="top" wrapText="1"/>
    </xf>
    <xf numFmtId="0" fontId="32" fillId="0" borderId="30" xfId="0" applyFont="1" applyBorder="1" applyAlignment="1">
      <alignment horizontal="right" wrapText="1"/>
    </xf>
    <xf numFmtId="0" fontId="33" fillId="0" borderId="30" xfId="0" applyFont="1" applyBorder="1" applyAlignment="1">
      <alignment horizontal="right" shrinkToFit="1"/>
    </xf>
    <xf numFmtId="4" fontId="33" fillId="0" borderId="30" xfId="0" applyNumberFormat="1" applyFont="1" applyBorder="1" applyAlignment="1">
      <alignment horizontal="left" shrinkToFit="1"/>
    </xf>
    <xf numFmtId="0" fontId="33" fillId="0" borderId="30" xfId="0" applyFont="1" applyBorder="1" applyAlignment="1">
      <alignment horizontal="left" shrinkToFit="1"/>
    </xf>
    <xf numFmtId="4" fontId="33" fillId="0" borderId="30" xfId="0" applyNumberFormat="1" applyFont="1" applyBorder="1" applyAlignment="1">
      <alignment horizontal="right" shrinkToFit="1"/>
    </xf>
    <xf numFmtId="3" fontId="33" fillId="0" borderId="30" xfId="0" applyNumberFormat="1" applyFont="1" applyBorder="1" applyAlignment="1">
      <alignment horizontal="right" shrinkToFit="1"/>
    </xf>
    <xf numFmtId="9" fontId="33" fillId="0" borderId="30" xfId="0" applyNumberFormat="1" applyFont="1" applyBorder="1" applyAlignment="1">
      <alignment horizontal="right" shrinkToFit="1"/>
    </xf>
    <xf numFmtId="3" fontId="33" fillId="0" borderId="31" xfId="0" applyNumberFormat="1" applyFont="1" applyBorder="1" applyAlignment="1">
      <alignment horizontal="right" shrinkToFit="1"/>
    </xf>
    <xf numFmtId="0" fontId="0" fillId="0" borderId="5" xfId="0" applyBorder="1"/>
    <xf numFmtId="0" fontId="12" fillId="0" borderId="34" xfId="0" applyFont="1" applyBorder="1" applyAlignment="1">
      <alignment horizontal="left" vertical="top" wrapText="1"/>
    </xf>
    <xf numFmtId="0" fontId="22" fillId="0" borderId="6" xfId="0" applyFont="1" applyBorder="1" applyAlignment="1">
      <alignment horizontal="left" vertical="top" wrapText="1"/>
    </xf>
    <xf numFmtId="0" fontId="12" fillId="0" borderId="6" xfId="0" applyFont="1" applyBorder="1" applyAlignment="1">
      <alignment horizontal="right" wrapText="1"/>
    </xf>
    <xf numFmtId="0" fontId="22" fillId="0" borderId="6" xfId="0" applyFont="1" applyBorder="1" applyAlignment="1">
      <alignment horizontal="right" shrinkToFit="1"/>
    </xf>
    <xf numFmtId="4" fontId="22" fillId="0" borderId="6" xfId="0" applyNumberFormat="1" applyFont="1" applyBorder="1" applyAlignment="1">
      <alignment horizontal="right" shrinkToFit="1"/>
    </xf>
    <xf numFmtId="3" fontId="24" fillId="0" borderId="6" xfId="0" applyNumberFormat="1" applyFont="1" applyBorder="1" applyAlignment="1">
      <alignment horizontal="right" shrinkToFit="1"/>
    </xf>
    <xf numFmtId="0" fontId="28" fillId="0" borderId="6" xfId="0" applyFont="1" applyBorder="1" applyAlignment="1">
      <alignment horizontal="right" shrinkToFit="1"/>
    </xf>
    <xf numFmtId="3" fontId="24" fillId="0" borderId="35" xfId="0" applyNumberFormat="1" applyFont="1" applyBorder="1" applyAlignment="1">
      <alignment horizontal="right" shrinkToFit="1"/>
    </xf>
    <xf numFmtId="49" fontId="12" fillId="0" borderId="6" xfId="0" applyNumberFormat="1" applyFont="1" applyBorder="1" applyAlignment="1">
      <alignment horizontal="left" vertical="top" wrapText="1"/>
    </xf>
    <xf numFmtId="49" fontId="27" fillId="0" borderId="6" xfId="0" applyNumberFormat="1" applyFont="1" applyBorder="1" applyAlignment="1">
      <alignment horizontal="left" vertical="top" wrapText="1" shrinkToFit="1"/>
    </xf>
    <xf numFmtId="0" fontId="12" fillId="0" borderId="16" xfId="0" applyFont="1" applyBorder="1" applyAlignment="1">
      <alignment horizontal="left" vertical="top" wrapText="1"/>
    </xf>
    <xf numFmtId="0" fontId="12" fillId="0" borderId="30" xfId="0" applyFont="1" applyBorder="1" applyAlignment="1">
      <alignment horizontal="left" vertical="top" wrapText="1"/>
    </xf>
    <xf numFmtId="0" fontId="12" fillId="0" borderId="30" xfId="0" applyFont="1" applyBorder="1" applyAlignment="1">
      <alignment horizontal="right" wrapText="1"/>
    </xf>
    <xf numFmtId="0" fontId="22" fillId="0" borderId="30" xfId="0" applyFont="1" applyBorder="1" applyAlignment="1">
      <alignment horizontal="right" shrinkToFit="1"/>
    </xf>
    <xf numFmtId="4" fontId="22" fillId="0" borderId="30" xfId="0" applyNumberFormat="1" applyFont="1" applyBorder="1" applyAlignment="1">
      <alignment horizontal="right" shrinkToFit="1"/>
    </xf>
    <xf numFmtId="0" fontId="31" fillId="0" borderId="30" xfId="0" applyFont="1" applyBorder="1" applyAlignment="1">
      <alignment horizontal="left" shrinkToFit="1"/>
    </xf>
    <xf numFmtId="3" fontId="22" fillId="0" borderId="30" xfId="0" applyNumberFormat="1" applyFont="1" applyBorder="1" applyAlignment="1">
      <alignment horizontal="right" shrinkToFit="1"/>
    </xf>
    <xf numFmtId="0" fontId="28" fillId="0" borderId="30" xfId="0" applyFont="1" applyBorder="1" applyAlignment="1">
      <alignment horizontal="right" shrinkToFit="1"/>
    </xf>
    <xf numFmtId="3" fontId="22" fillId="0" borderId="31" xfId="0" applyNumberFormat="1" applyFont="1" applyBorder="1" applyAlignment="1">
      <alignment horizontal="right" shrinkToFit="1"/>
    </xf>
    <xf numFmtId="0" fontId="12" fillId="0" borderId="26" xfId="0" applyFont="1" applyBorder="1" applyAlignment="1">
      <alignment horizontal="left" vertical="top" wrapText="1"/>
    </xf>
    <xf numFmtId="0" fontId="12" fillId="0" borderId="10" xfId="0" applyFont="1" applyBorder="1" applyAlignment="1">
      <alignment horizontal="left" vertical="top" wrapText="1"/>
    </xf>
    <xf numFmtId="0" fontId="12" fillId="0" borderId="10" xfId="0" applyFont="1" applyBorder="1" applyAlignment="1">
      <alignment horizontal="right" wrapText="1"/>
    </xf>
    <xf numFmtId="0" fontId="22" fillId="0" borderId="10" xfId="0" applyFont="1" applyBorder="1" applyAlignment="1">
      <alignment horizontal="right" shrinkToFit="1"/>
    </xf>
    <xf numFmtId="4" fontId="22" fillId="0" borderId="10" xfId="0" applyNumberFormat="1" applyFont="1" applyBorder="1" applyAlignment="1">
      <alignment horizontal="right" shrinkToFit="1"/>
    </xf>
    <xf numFmtId="0" fontId="31" fillId="0" borderId="10" xfId="0" applyFont="1" applyBorder="1" applyAlignment="1">
      <alignment horizontal="left" shrinkToFit="1"/>
    </xf>
    <xf numFmtId="3" fontId="22" fillId="0" borderId="10" xfId="0" applyNumberFormat="1" applyFont="1" applyBorder="1" applyAlignment="1">
      <alignment horizontal="right" shrinkToFit="1"/>
    </xf>
    <xf numFmtId="0" fontId="28" fillId="0" borderId="10" xfId="0" applyFont="1" applyBorder="1" applyAlignment="1">
      <alignment horizontal="right" shrinkToFit="1"/>
    </xf>
    <xf numFmtId="3" fontId="22" fillId="0" borderId="27" xfId="0" applyNumberFormat="1" applyFont="1" applyBorder="1" applyAlignment="1">
      <alignment horizontal="right" shrinkToFit="1"/>
    </xf>
    <xf numFmtId="4" fontId="12" fillId="0" borderId="30" xfId="0" applyNumberFormat="1" applyFont="1" applyBorder="1" applyAlignment="1">
      <alignment horizontal="right" vertical="top" shrinkToFit="1"/>
    </xf>
    <xf numFmtId="0" fontId="0" fillId="0" borderId="19" xfId="0" applyBorder="1" applyAlignment="1">
      <alignment shrinkToFit="1"/>
    </xf>
    <xf numFmtId="0" fontId="18" fillId="0" borderId="19" xfId="0" applyFont="1" applyBorder="1" applyAlignment="1">
      <alignment shrinkToFit="1"/>
    </xf>
    <xf numFmtId="3" fontId="18" fillId="0" borderId="19" xfId="0" applyNumberFormat="1" applyFont="1" applyBorder="1" applyAlignment="1">
      <alignment shrinkToFit="1"/>
    </xf>
    <xf numFmtId="0" fontId="34" fillId="0" borderId="0" xfId="0" applyFont="1"/>
    <xf numFmtId="4" fontId="11" fillId="0" borderId="0" xfId="0" applyNumberFormat="1" applyFont="1" applyAlignment="1">
      <alignment shrinkToFit="1"/>
    </xf>
    <xf numFmtId="3" fontId="11" fillId="0" borderId="0" xfId="0" applyNumberFormat="1" applyFont="1" applyAlignment="1">
      <alignment shrinkToFit="1"/>
    </xf>
    <xf numFmtId="0" fontId="34" fillId="0" borderId="0" xfId="0" applyFont="1" applyAlignment="1">
      <alignment horizontal="left" indent="1"/>
    </xf>
    <xf numFmtId="0" fontId="35" fillId="0" borderId="0" xfId="0" applyFont="1"/>
    <xf numFmtId="0" fontId="35" fillId="0" borderId="0" xfId="0" applyFont="1" applyAlignment="1">
      <alignment horizontal="left" indent="2"/>
    </xf>
    <xf numFmtId="3" fontId="35" fillId="0" borderId="0" xfId="0" applyNumberFormat="1" applyFont="1" applyAlignment="1">
      <alignment shrinkToFit="1"/>
    </xf>
    <xf numFmtId="0" fontId="34" fillId="0" borderId="0" xfId="0" applyFont="1" applyAlignment="1">
      <alignment horizontal="left" indent="3"/>
    </xf>
    <xf numFmtId="0" fontId="35" fillId="0" borderId="0" xfId="0" applyFont="1" applyAlignment="1">
      <alignment horizontal="left" indent="4"/>
    </xf>
    <xf numFmtId="0" fontId="29" fillId="0" borderId="0" xfId="0" applyFont="1"/>
    <xf numFmtId="0" fontId="29" fillId="0" borderId="0" xfId="0" applyFont="1" applyAlignment="1">
      <alignment horizontal="left" indent="2"/>
    </xf>
    <xf numFmtId="3" fontId="29" fillId="0" borderId="0" xfId="0" applyNumberFormat="1" applyFont="1" applyAlignment="1">
      <alignment shrinkToFit="1"/>
    </xf>
    <xf numFmtId="0" fontId="29" fillId="0" borderId="0" xfId="0" applyFont="1" applyAlignment="1">
      <alignment horizontal="left" indent="4"/>
    </xf>
    <xf numFmtId="0" fontId="11" fillId="0" borderId="0" xfId="0" applyFont="1" applyAlignment="1">
      <alignment horizontal="left" indent="2"/>
    </xf>
    <xf numFmtId="0" fontId="11" fillId="0" borderId="0" xfId="0" applyFont="1" applyAlignment="1">
      <alignment horizontal="left" indent="4"/>
    </xf>
    <xf numFmtId="0" fontId="36" fillId="0" borderId="0" xfId="0" applyFont="1"/>
    <xf numFmtId="0" fontId="36" fillId="0" borderId="0" xfId="0" applyFont="1" applyAlignment="1">
      <alignment horizontal="left" indent="6"/>
    </xf>
    <xf numFmtId="3" fontId="36" fillId="0" borderId="0" xfId="0" applyNumberFormat="1" applyFont="1" applyAlignment="1">
      <alignment shrinkToFit="1"/>
    </xf>
    <xf numFmtId="0" fontId="36" fillId="0" borderId="0" xfId="0" applyFont="1" applyAlignment="1">
      <alignment horizontal="left" indent="8"/>
    </xf>
    <xf numFmtId="0" fontId="37" fillId="0" borderId="0" xfId="0" applyFont="1"/>
    <xf numFmtId="0" fontId="37" fillId="0" borderId="0" xfId="0" applyFont="1" applyAlignment="1">
      <alignment horizontal="left" indent="6"/>
    </xf>
    <xf numFmtId="3" fontId="37" fillId="0" borderId="0" xfId="0" applyNumberFormat="1" applyFont="1" applyAlignment="1">
      <alignment shrinkToFit="1"/>
    </xf>
    <xf numFmtId="0" fontId="37" fillId="0" borderId="0" xfId="0" applyFont="1" applyAlignment="1">
      <alignment horizontal="left" indent="8"/>
    </xf>
    <xf numFmtId="0" fontId="38" fillId="0" borderId="0" xfId="0" applyFont="1"/>
    <xf numFmtId="3" fontId="38" fillId="0" borderId="0" xfId="0" applyNumberFormat="1" applyFont="1" applyAlignment="1">
      <alignment shrinkToFit="1"/>
    </xf>
    <xf numFmtId="3" fontId="18" fillId="0" borderId="0" xfId="0" applyNumberFormat="1" applyFont="1" applyAlignment="1">
      <alignment shrinkToFit="1"/>
    </xf>
    <xf numFmtId="0" fontId="37" fillId="0" borderId="0" xfId="0" applyFont="1" applyAlignment="1">
      <alignment horizontal="left" indent="2"/>
    </xf>
    <xf numFmtId="0" fontId="11" fillId="0" borderId="0" xfId="0" applyFont="1" applyAlignment="1">
      <alignment horizontal="left"/>
    </xf>
    <xf numFmtId="4" fontId="18" fillId="0" borderId="0" xfId="0" applyNumberFormat="1" applyFont="1" applyAlignment="1">
      <alignment shrinkToFit="1"/>
    </xf>
    <xf numFmtId="0" fontId="12" fillId="0" borderId="0" xfId="0" applyFont="1" applyAlignment="1">
      <alignment horizontal="left"/>
    </xf>
    <xf numFmtId="0" fontId="12" fillId="0" borderId="9" xfId="0" applyFont="1" applyBorder="1" applyAlignment="1">
      <alignment horizontal="left"/>
    </xf>
    <xf numFmtId="0" fontId="12" fillId="0" borderId="0" xfId="0" applyFont="1" applyAlignment="1">
      <alignment wrapText="1"/>
    </xf>
    <xf numFmtId="0" fontId="39" fillId="0" borderId="0" xfId="0" applyFont="1" applyAlignment="1">
      <alignment horizontal="left"/>
    </xf>
    <xf numFmtId="0" fontId="39" fillId="0" borderId="0" xfId="0" applyFont="1"/>
    <xf numFmtId="0" fontId="21" fillId="0" borderId="0" xfId="0" applyFont="1" applyAlignment="1">
      <alignment wrapText="1"/>
    </xf>
    <xf numFmtId="0" fontId="22" fillId="0" borderId="2" xfId="0" applyFont="1" applyBorder="1" applyAlignment="1">
      <alignment horizontal="center"/>
    </xf>
    <xf numFmtId="0" fontId="22" fillId="0" borderId="10" xfId="0" applyFont="1" applyBorder="1" applyAlignment="1">
      <alignment horizontal="center"/>
    </xf>
    <xf numFmtId="0" fontId="22" fillId="0" borderId="1" xfId="0" applyFont="1" applyBorder="1" applyAlignment="1">
      <alignment horizontal="center"/>
    </xf>
    <xf numFmtId="0" fontId="22" fillId="0" borderId="28" xfId="0" applyFont="1" applyBorder="1" applyAlignment="1">
      <alignment horizontal="center"/>
    </xf>
    <xf numFmtId="0" fontId="22" fillId="0" borderId="4" xfId="0" applyFont="1" applyBorder="1" applyAlignment="1">
      <alignment horizontal="center"/>
    </xf>
    <xf numFmtId="0" fontId="22" fillId="0" borderId="6" xfId="0" applyFont="1" applyBorder="1" applyAlignment="1">
      <alignment horizontal="center"/>
    </xf>
    <xf numFmtId="0" fontId="12" fillId="0" borderId="9" xfId="0" applyFont="1" applyBorder="1" applyAlignment="1">
      <alignment horizontal="left" wrapText="1"/>
    </xf>
    <xf numFmtId="0" fontId="41" fillId="0" borderId="0" xfId="0" applyFont="1" applyAlignment="1">
      <alignment horizontal="left"/>
    </xf>
    <xf numFmtId="0" fontId="41" fillId="0" borderId="0" xfId="0" applyFont="1"/>
    <xf numFmtId="0" fontId="0" fillId="0" borderId="7" xfId="0" applyBorder="1"/>
    <xf numFmtId="0" fontId="18" fillId="0" borderId="0" xfId="0" applyFont="1" applyAlignment="1">
      <alignment horizontal="left" vertical="top"/>
    </xf>
    <xf numFmtId="3" fontId="18" fillId="0" borderId="0" xfId="0" applyNumberFormat="1" applyFont="1" applyAlignment="1">
      <alignment horizontal="right" vertical="top" shrinkToFit="1"/>
    </xf>
    <xf numFmtId="3" fontId="17" fillId="0" borderId="0" xfId="0" applyNumberFormat="1" applyFont="1"/>
    <xf numFmtId="0" fontId="0" fillId="0" borderId="6" xfId="0" applyFill="1" applyBorder="1"/>
    <xf numFmtId="0" fontId="18" fillId="0" borderId="6" xfId="0" applyFont="1" applyFill="1" applyBorder="1" applyAlignment="1">
      <alignment horizontal="left" vertical="top"/>
    </xf>
    <xf numFmtId="3" fontId="18" fillId="0" borderId="6" xfId="0" applyNumberFormat="1" applyFont="1" applyFill="1" applyBorder="1" applyAlignment="1">
      <alignment horizontal="right" vertical="top" shrinkToFit="1"/>
    </xf>
    <xf numFmtId="0" fontId="18" fillId="0" borderId="6" xfId="0" applyFont="1" applyFill="1" applyBorder="1"/>
    <xf numFmtId="0" fontId="22" fillId="0" borderId="6" xfId="0" applyFont="1" applyFill="1" applyBorder="1" applyAlignment="1">
      <alignment horizontal="center" vertical="top" shrinkToFit="1"/>
    </xf>
    <xf numFmtId="0" fontId="22" fillId="0" borderId="6" xfId="0" applyFont="1" applyFill="1" applyBorder="1" applyAlignment="1">
      <alignment horizontal="left" vertical="top" wrapText="1"/>
    </xf>
    <xf numFmtId="0" fontId="22" fillId="0" borderId="6" xfId="0" applyFont="1" applyFill="1" applyBorder="1" applyAlignment="1">
      <alignment horizontal="right" shrinkToFit="1"/>
    </xf>
    <xf numFmtId="4" fontId="22" fillId="0" borderId="6" xfId="0" applyNumberFormat="1" applyFont="1" applyFill="1" applyBorder="1" applyAlignment="1">
      <alignment horizontal="right" shrinkToFit="1"/>
    </xf>
    <xf numFmtId="3" fontId="22" fillId="0" borderId="6" xfId="0" applyNumberFormat="1" applyFont="1" applyFill="1" applyBorder="1" applyAlignment="1">
      <alignment horizontal="right" shrinkToFit="1"/>
    </xf>
    <xf numFmtId="0" fontId="42" fillId="0" borderId="6" xfId="0" applyFont="1" applyFill="1" applyBorder="1" applyAlignment="1">
      <alignment horizontal="left" vertical="top" wrapText="1"/>
    </xf>
    <xf numFmtId="0" fontId="33" fillId="0" borderId="6" xfId="0" applyFont="1" applyFill="1" applyBorder="1" applyAlignment="1">
      <alignment horizontal="left" vertical="top" wrapText="1"/>
    </xf>
    <xf numFmtId="0" fontId="18" fillId="0" borderId="0" xfId="0" applyFont="1" applyAlignment="1">
      <alignment horizontal="left" vertical="top" indent="1"/>
    </xf>
    <xf numFmtId="0" fontId="44" fillId="0" borderId="0" xfId="0" applyFont="1" applyAlignment="1">
      <alignment wrapText="1"/>
    </xf>
    <xf numFmtId="0" fontId="45" fillId="0" borderId="6" xfId="0" applyFont="1" applyFill="1" applyBorder="1" applyAlignment="1">
      <alignment horizontal="center" vertical="top" shrinkToFit="1"/>
    </xf>
    <xf numFmtId="0" fontId="45" fillId="0" borderId="6" xfId="0" applyFont="1" applyFill="1" applyBorder="1" applyAlignment="1">
      <alignment horizontal="left" vertical="top" wrapText="1"/>
    </xf>
    <xf numFmtId="0" fontId="45" fillId="0" borderId="6" xfId="0" applyFont="1" applyFill="1" applyBorder="1" applyAlignment="1">
      <alignment horizontal="right" shrinkToFit="1"/>
    </xf>
    <xf numFmtId="0" fontId="45" fillId="0" borderId="6" xfId="0" applyFont="1" applyFill="1" applyBorder="1"/>
    <xf numFmtId="0" fontId="47" fillId="0" borderId="0" xfId="2" applyFont="1" applyProtection="1"/>
    <xf numFmtId="0" fontId="47" fillId="0" borderId="0" xfId="2" applyFont="1" applyAlignment="1" applyProtection="1">
      <alignment horizontal="center"/>
    </xf>
    <xf numFmtId="0" fontId="55" fillId="0" borderId="0" xfId="2" applyFont="1" applyProtection="1"/>
    <xf numFmtId="0" fontId="56" fillId="0" borderId="0" xfId="2" applyFont="1" applyAlignment="1" applyProtection="1">
      <alignment horizontal="center"/>
    </xf>
    <xf numFmtId="0" fontId="58" fillId="0" borderId="0" xfId="2" applyFont="1" applyFill="1" applyAlignment="1" applyProtection="1">
      <alignment vertical="center"/>
    </xf>
    <xf numFmtId="0" fontId="59" fillId="0" borderId="0" xfId="2" applyFont="1" applyAlignment="1" applyProtection="1">
      <alignment vertical="center"/>
    </xf>
    <xf numFmtId="0" fontId="23" fillId="0" borderId="0" xfId="1" applyFont="1" applyAlignment="1">
      <alignment wrapText="1"/>
    </xf>
    <xf numFmtId="0" fontId="60" fillId="0" borderId="0" xfId="2" applyFont="1" applyAlignment="1" applyProtection="1">
      <alignment horizontal="center"/>
    </xf>
    <xf numFmtId="0" fontId="55" fillId="0" borderId="0" xfId="2" applyFont="1" applyAlignment="1" applyProtection="1">
      <alignment vertical="center"/>
    </xf>
    <xf numFmtId="4" fontId="47" fillId="0" borderId="0" xfId="2" applyNumberFormat="1" applyFont="1" applyProtection="1"/>
    <xf numFmtId="4" fontId="55" fillId="0" borderId="0" xfId="2" applyNumberFormat="1" applyFont="1" applyProtection="1"/>
    <xf numFmtId="4" fontId="58" fillId="0" borderId="0" xfId="2" applyNumberFormat="1" applyFont="1" applyFill="1" applyAlignment="1" applyProtection="1">
      <alignment vertical="center"/>
    </xf>
    <xf numFmtId="4" fontId="59" fillId="0" borderId="0" xfId="2" applyNumberFormat="1" applyFont="1" applyAlignment="1" applyProtection="1">
      <alignment vertical="center"/>
    </xf>
    <xf numFmtId="4" fontId="47" fillId="0" borderId="0" xfId="2" applyNumberFormat="1" applyFont="1" applyAlignment="1" applyProtection="1">
      <alignment horizontal="center"/>
    </xf>
    <xf numFmtId="4" fontId="23" fillId="0" borderId="0" xfId="1" applyNumberFormat="1" applyFont="1" applyAlignment="1">
      <alignment wrapText="1"/>
    </xf>
    <xf numFmtId="4" fontId="60" fillId="0" borderId="0" xfId="2" applyNumberFormat="1" applyFont="1" applyAlignment="1" applyProtection="1">
      <alignment horizontal="center"/>
    </xf>
    <xf numFmtId="4" fontId="55" fillId="0" borderId="0" xfId="2" applyNumberFormat="1" applyFont="1" applyAlignment="1" applyProtection="1">
      <alignment vertical="center"/>
    </xf>
    <xf numFmtId="0" fontId="0" fillId="0" borderId="0" xfId="0"/>
    <xf numFmtId="0" fontId="47" fillId="0" borderId="0" xfId="0" applyFont="1" applyAlignment="1" applyProtection="1">
      <alignment vertical="top"/>
    </xf>
    <xf numFmtId="0" fontId="47" fillId="2" borderId="0" xfId="1" applyFont="1" applyFill="1" applyProtection="1"/>
    <xf numFmtId="0" fontId="47" fillId="2" borderId="0" xfId="1" applyFont="1" applyFill="1" applyAlignment="1" applyProtection="1">
      <alignment horizontal="center"/>
    </xf>
    <xf numFmtId="0" fontId="47" fillId="2" borderId="9" xfId="1" applyFont="1" applyFill="1" applyBorder="1" applyAlignment="1" applyProtection="1">
      <alignment horizontal="center"/>
    </xf>
    <xf numFmtId="2" fontId="47" fillId="2" borderId="9" xfId="1" applyNumberFormat="1" applyFont="1" applyFill="1" applyBorder="1" applyProtection="1"/>
    <xf numFmtId="2" fontId="48" fillId="2" borderId="0" xfId="1" applyNumberFormat="1" applyFont="1" applyFill="1" applyAlignment="1" applyProtection="1">
      <alignment horizontal="right"/>
    </xf>
    <xf numFmtId="0" fontId="47" fillId="2" borderId="0" xfId="1" applyFont="1" applyFill="1" applyBorder="1" applyAlignment="1" applyProtection="1">
      <alignment horizontal="center"/>
    </xf>
    <xf numFmtId="2" fontId="47" fillId="2" borderId="0" xfId="1" applyNumberFormat="1" applyFont="1" applyFill="1" applyBorder="1" applyProtection="1"/>
    <xf numFmtId="0" fontId="47" fillId="2" borderId="0" xfId="2" applyFont="1" applyFill="1" applyProtection="1"/>
    <xf numFmtId="0" fontId="47" fillId="2" borderId="0" xfId="2" applyFont="1" applyFill="1" applyAlignment="1" applyProtection="1">
      <alignment horizontal="center"/>
    </xf>
    <xf numFmtId="0" fontId="47" fillId="2" borderId="0" xfId="2" applyFont="1" applyFill="1" applyBorder="1" applyAlignment="1" applyProtection="1">
      <alignment horizontal="center"/>
    </xf>
    <xf numFmtId="2" fontId="47" fillId="2" borderId="0" xfId="2" applyNumberFormat="1" applyFont="1" applyFill="1" applyBorder="1" applyProtection="1"/>
    <xf numFmtId="2" fontId="48" fillId="2" borderId="0" xfId="2" applyNumberFormat="1" applyFont="1" applyFill="1" applyBorder="1" applyAlignment="1" applyProtection="1">
      <alignment horizontal="right"/>
    </xf>
    <xf numFmtId="0" fontId="50" fillId="2" borderId="0" xfId="2" applyFont="1" applyFill="1" applyProtection="1"/>
    <xf numFmtId="0" fontId="50" fillId="2" borderId="0" xfId="2" applyFont="1" applyFill="1" applyAlignment="1" applyProtection="1">
      <alignment horizontal="center"/>
    </xf>
    <xf numFmtId="0" fontId="49" fillId="2" borderId="0" xfId="2" applyFont="1" applyFill="1" applyAlignment="1" applyProtection="1"/>
    <xf numFmtId="0" fontId="51" fillId="2" borderId="0" xfId="2" applyFont="1" applyFill="1" applyAlignment="1">
      <alignment vertical="top" wrapText="1"/>
    </xf>
    <xf numFmtId="0" fontId="48" fillId="2" borderId="0" xfId="2" applyFont="1" applyFill="1" applyProtection="1"/>
    <xf numFmtId="0" fontId="52" fillId="2" borderId="0" xfId="2" applyFont="1" applyFill="1" applyProtection="1"/>
    <xf numFmtId="0" fontId="48" fillId="2" borderId="0" xfId="2" applyFont="1" applyFill="1" applyAlignment="1" applyProtection="1">
      <alignment horizontal="center" vertical="center" wrapText="1"/>
    </xf>
    <xf numFmtId="2" fontId="48" fillId="2" borderId="0" xfId="2" applyNumberFormat="1" applyFont="1" applyFill="1" applyAlignment="1" applyProtection="1"/>
    <xf numFmtId="2" fontId="48" fillId="2" borderId="0" xfId="2" applyNumberFormat="1" applyFont="1" applyFill="1" applyProtection="1"/>
    <xf numFmtId="0" fontId="53" fillId="2" borderId="0" xfId="2" applyFont="1" applyFill="1" applyAlignment="1" applyProtection="1">
      <alignment vertical="center" wrapText="1"/>
    </xf>
    <xf numFmtId="0" fontId="54" fillId="2" borderId="0" xfId="2" applyFont="1" applyFill="1" applyAlignment="1" applyProtection="1">
      <alignment vertical="center" wrapText="1"/>
    </xf>
    <xf numFmtId="0" fontId="52" fillId="2" borderId="0" xfId="2" applyFont="1" applyFill="1" applyBorder="1" applyAlignment="1" applyProtection="1">
      <alignment horizontal="left" vertical="center" wrapText="1"/>
      <protection locked="0"/>
    </xf>
    <xf numFmtId="2" fontId="52" fillId="2" borderId="0" xfId="2" applyNumberFormat="1" applyFont="1" applyFill="1" applyBorder="1" applyAlignment="1" applyProtection="1">
      <alignment horizontal="left" vertical="center" wrapText="1"/>
      <protection locked="0"/>
    </xf>
    <xf numFmtId="49" fontId="48" fillId="2" borderId="0" xfId="2" applyNumberFormat="1" applyFont="1" applyFill="1" applyAlignment="1" applyProtection="1">
      <alignment horizontal="center" vertical="center"/>
    </xf>
    <xf numFmtId="0" fontId="48" fillId="2" borderId="0" xfId="2" applyFont="1" applyFill="1" applyAlignment="1" applyProtection="1">
      <alignment horizontal="center"/>
    </xf>
    <xf numFmtId="0" fontId="52" fillId="2" borderId="6" xfId="2" applyFont="1" applyFill="1" applyBorder="1" applyAlignment="1" applyProtection="1">
      <alignment horizontal="center" wrapText="1"/>
    </xf>
    <xf numFmtId="0" fontId="52" fillId="2" borderId="6" xfId="2" applyNumberFormat="1" applyFont="1" applyFill="1" applyBorder="1" applyAlignment="1" applyProtection="1">
      <alignment horizontal="center"/>
    </xf>
    <xf numFmtId="0" fontId="12" fillId="2" borderId="24" xfId="0" applyFont="1" applyFill="1" applyBorder="1" applyAlignment="1">
      <alignment horizontal="left" vertical="top" wrapText="1"/>
    </xf>
    <xf numFmtId="49" fontId="12" fillId="2" borderId="23" xfId="0" applyNumberFormat="1" applyFont="1" applyFill="1" applyBorder="1" applyAlignment="1">
      <alignment horizontal="left" vertical="top" wrapText="1"/>
    </xf>
    <xf numFmtId="0" fontId="22" fillId="2" borderId="23" xfId="0" applyFont="1" applyFill="1" applyBorder="1" applyAlignment="1">
      <alignment horizontal="left" vertical="top" wrapText="1"/>
    </xf>
    <xf numFmtId="0" fontId="12" fillId="2" borderId="23" xfId="0" applyFont="1" applyFill="1" applyBorder="1" applyAlignment="1">
      <alignment horizontal="right" wrapText="1"/>
    </xf>
    <xf numFmtId="0" fontId="22" fillId="2" borderId="23" xfId="0" applyFont="1" applyFill="1" applyBorder="1" applyAlignment="1">
      <alignment horizontal="right" shrinkToFit="1"/>
    </xf>
    <xf numFmtId="4" fontId="22" fillId="2" borderId="23" xfId="0" applyNumberFormat="1" applyFont="1" applyFill="1" applyBorder="1" applyAlignment="1">
      <alignment horizontal="right" shrinkToFit="1"/>
    </xf>
    <xf numFmtId="49" fontId="27" fillId="2" borderId="6" xfId="0" applyNumberFormat="1" applyFont="1" applyFill="1" applyBorder="1" applyAlignment="1">
      <alignment horizontal="left" vertical="top" wrapText="1" shrinkToFit="1"/>
    </xf>
    <xf numFmtId="0" fontId="12" fillId="2" borderId="34" xfId="0" applyFont="1" applyFill="1" applyBorder="1" applyAlignment="1">
      <alignment horizontal="left" vertical="top" wrapText="1"/>
    </xf>
    <xf numFmtId="49" fontId="12" fillId="2" borderId="6" xfId="0" applyNumberFormat="1" applyFont="1" applyFill="1" applyBorder="1" applyAlignment="1">
      <alignment horizontal="left" vertical="top" wrapText="1"/>
    </xf>
    <xf numFmtId="0" fontId="18" fillId="2" borderId="6" xfId="0" applyFont="1" applyFill="1" applyBorder="1" applyAlignment="1">
      <alignment horizontal="left" vertical="top" wrapText="1"/>
    </xf>
    <xf numFmtId="0" fontId="12" fillId="2" borderId="6" xfId="0" applyFont="1" applyFill="1" applyBorder="1" applyAlignment="1">
      <alignment horizontal="right" wrapText="1"/>
    </xf>
    <xf numFmtId="0" fontId="22" fillId="2" borderId="6" xfId="0" applyFont="1" applyFill="1" applyBorder="1" applyAlignment="1">
      <alignment horizontal="right" shrinkToFit="1"/>
    </xf>
    <xf numFmtId="4" fontId="22" fillId="2" borderId="6" xfId="0" applyNumberFormat="1" applyFont="1" applyFill="1" applyBorder="1" applyAlignment="1">
      <alignment horizontal="right" shrinkToFit="1"/>
    </xf>
    <xf numFmtId="4" fontId="18" fillId="2" borderId="6" xfId="0" applyNumberFormat="1" applyFont="1" applyFill="1" applyBorder="1"/>
    <xf numFmtId="0" fontId="22" fillId="2" borderId="6" xfId="0" applyFont="1" applyFill="1" applyBorder="1" applyAlignment="1">
      <alignment horizontal="left" vertical="top" wrapText="1"/>
    </xf>
    <xf numFmtId="4" fontId="24" fillId="2" borderId="6" xfId="0" applyNumberFormat="1" applyFont="1" applyFill="1" applyBorder="1" applyAlignment="1">
      <alignment horizontal="right" shrinkToFit="1"/>
    </xf>
    <xf numFmtId="3" fontId="24" fillId="2" borderId="35" xfId="0" applyNumberFormat="1" applyFont="1" applyFill="1" applyBorder="1" applyAlignment="1">
      <alignment horizontal="right" shrinkToFit="1"/>
    </xf>
    <xf numFmtId="4" fontId="24" fillId="2" borderId="23" xfId="0" applyNumberFormat="1" applyFont="1" applyFill="1" applyBorder="1" applyAlignment="1">
      <alignment horizontal="right" shrinkToFit="1"/>
    </xf>
    <xf numFmtId="3" fontId="24" fillId="2" borderId="25" xfId="0" applyNumberFormat="1" applyFont="1" applyFill="1" applyBorder="1" applyAlignment="1">
      <alignment horizontal="right" shrinkToFit="1"/>
    </xf>
    <xf numFmtId="0" fontId="47" fillId="2" borderId="0" xfId="2" applyFont="1" applyFill="1" applyBorder="1" applyProtection="1"/>
    <xf numFmtId="0" fontId="18" fillId="2" borderId="0" xfId="0" applyFont="1" applyFill="1" applyBorder="1" applyAlignment="1">
      <alignment horizontal="left" vertical="top" wrapText="1"/>
    </xf>
    <xf numFmtId="2" fontId="47" fillId="2" borderId="0" xfId="2" applyNumberFormat="1" applyFont="1" applyFill="1" applyProtection="1"/>
    <xf numFmtId="4" fontId="47" fillId="2" borderId="0" xfId="2" applyNumberFormat="1" applyFont="1" applyFill="1" applyProtection="1"/>
    <xf numFmtId="0" fontId="0" fillId="2" borderId="0" xfId="0" applyFill="1"/>
    <xf numFmtId="0" fontId="11" fillId="2" borderId="0" xfId="0" applyFont="1" applyFill="1"/>
    <xf numFmtId="2" fontId="48" fillId="2" borderId="0" xfId="0" applyNumberFormat="1" applyFont="1" applyFill="1" applyAlignment="1" applyProtection="1">
      <alignment horizontal="center"/>
      <protection locked="0"/>
    </xf>
    <xf numFmtId="0" fontId="48" fillId="2" borderId="0" xfId="0" applyFont="1" applyFill="1" applyAlignment="1" applyProtection="1">
      <alignment horizontal="center"/>
      <protection locked="0"/>
    </xf>
    <xf numFmtId="2" fontId="48" fillId="2" borderId="0" xfId="0" applyNumberFormat="1" applyFont="1" applyFill="1" applyProtection="1">
      <protection locked="0"/>
    </xf>
    <xf numFmtId="0" fontId="48" fillId="2" borderId="0" xfId="0" applyFont="1" applyFill="1" applyBorder="1" applyAlignment="1" applyProtection="1">
      <alignment horizontal="left"/>
      <protection locked="0"/>
    </xf>
    <xf numFmtId="0" fontId="48" fillId="2" borderId="0" xfId="0" applyNumberFormat="1" applyFont="1" applyFill="1" applyBorder="1" applyAlignment="1" applyProtection="1">
      <alignment vertical="top"/>
    </xf>
    <xf numFmtId="0" fontId="48" fillId="2" borderId="0" xfId="0" applyNumberFormat="1" applyFont="1" applyFill="1" applyBorder="1" applyAlignment="1" applyProtection="1">
      <alignment horizontal="justify" vertical="top"/>
    </xf>
    <xf numFmtId="0" fontId="48" fillId="2" borderId="0" xfId="0" applyFont="1" applyFill="1" applyAlignment="1" applyProtection="1">
      <alignment horizontal="right" vertical="top"/>
    </xf>
    <xf numFmtId="0" fontId="52" fillId="2" borderId="0" xfId="2" applyFont="1" applyFill="1" applyBorder="1" applyAlignment="1" applyProtection="1">
      <protection locked="0"/>
    </xf>
    <xf numFmtId="49" fontId="0" fillId="2" borderId="0" xfId="0" applyNumberFormat="1" applyFill="1" applyAlignment="1">
      <alignment horizontal="justify" vertical="top" wrapText="1"/>
    </xf>
    <xf numFmtId="2" fontId="48" fillId="2" borderId="0" xfId="0" applyNumberFormat="1" applyFont="1" applyFill="1" applyBorder="1" applyAlignment="1" applyProtection="1">
      <alignment vertical="top"/>
    </xf>
    <xf numFmtId="0" fontId="48" fillId="2" borderId="0" xfId="0" applyNumberFormat="1" applyFont="1" applyFill="1" applyBorder="1" applyAlignment="1" applyProtection="1">
      <alignment horizontal="left" vertical="top"/>
    </xf>
    <xf numFmtId="2" fontId="48" fillId="2" borderId="0" xfId="0" applyNumberFormat="1" applyFont="1" applyFill="1" applyBorder="1" applyAlignment="1" applyProtection="1">
      <alignment horizontal="left" vertical="top"/>
    </xf>
    <xf numFmtId="0" fontId="48" fillId="2" borderId="0" xfId="0" applyFont="1" applyFill="1" applyBorder="1" applyAlignment="1" applyProtection="1">
      <alignment horizontal="center" vertical="center" wrapText="1"/>
      <protection locked="0"/>
    </xf>
    <xf numFmtId="2" fontId="48" fillId="2" borderId="9" xfId="0" applyNumberFormat="1" applyFont="1" applyFill="1" applyBorder="1" applyAlignment="1" applyProtection="1">
      <alignment vertical="center" wrapText="1"/>
      <protection locked="0"/>
    </xf>
    <xf numFmtId="164" fontId="22" fillId="2" borderId="6" xfId="0" applyNumberFormat="1" applyFont="1" applyFill="1" applyBorder="1" applyAlignment="1">
      <alignment horizontal="right" shrinkToFit="1"/>
    </xf>
    <xf numFmtId="165" fontId="22" fillId="2" borderId="6" xfId="0" applyNumberFormat="1" applyFont="1" applyFill="1" applyBorder="1" applyAlignment="1">
      <alignment horizontal="right" shrinkToFit="1"/>
    </xf>
    <xf numFmtId="2" fontId="22" fillId="2" borderId="6" xfId="0" applyNumberFormat="1" applyFont="1" applyFill="1" applyBorder="1" applyAlignment="1">
      <alignment horizontal="right" shrinkToFit="1"/>
    </xf>
    <xf numFmtId="4" fontId="63" fillId="2" borderId="45" xfId="2" applyNumberFormat="1" applyFont="1" applyFill="1" applyBorder="1" applyProtection="1"/>
    <xf numFmtId="0" fontId="12" fillId="2" borderId="6" xfId="0" applyFont="1" applyFill="1" applyBorder="1" applyAlignment="1">
      <alignment horizontal="left" vertical="top" wrapText="1"/>
    </xf>
    <xf numFmtId="3" fontId="24" fillId="2" borderId="6" xfId="0" applyNumberFormat="1" applyFont="1" applyFill="1" applyBorder="1" applyAlignment="1">
      <alignment horizontal="right" shrinkToFit="1"/>
    </xf>
    <xf numFmtId="0" fontId="47" fillId="0" borderId="0" xfId="2" applyFont="1" applyProtection="1"/>
    <xf numFmtId="4" fontId="47" fillId="0" borderId="0" xfId="2" applyNumberFormat="1" applyFont="1" applyProtection="1"/>
    <xf numFmtId="0" fontId="47" fillId="0" borderId="0" xfId="2" applyFont="1" applyFill="1" applyProtection="1"/>
    <xf numFmtId="0" fontId="48" fillId="0" borderId="0" xfId="2" applyFont="1" applyFill="1" applyAlignment="1" applyProtection="1">
      <alignment horizontal="right" vertical="top"/>
    </xf>
    <xf numFmtId="0" fontId="11" fillId="0" borderId="0" xfId="2" applyFont="1"/>
    <xf numFmtId="0" fontId="49" fillId="2" borderId="0" xfId="2" applyFont="1" applyFill="1" applyAlignment="1" applyProtection="1">
      <alignment vertical="top"/>
    </xf>
    <xf numFmtId="49" fontId="12" fillId="0" borderId="0" xfId="0" applyNumberFormat="1" applyFont="1" applyAlignment="1">
      <alignment horizontal="left" wrapText="1"/>
    </xf>
    <xf numFmtId="0" fontId="0" fillId="0" borderId="0" xfId="0" applyAlignment="1">
      <alignment horizontal="left" wrapText="1"/>
    </xf>
    <xf numFmtId="0" fontId="13" fillId="0" borderId="0" xfId="0" applyFont="1"/>
    <xf numFmtId="0" fontId="11" fillId="0" borderId="0" xfId="0" applyFont="1" applyBorder="1" applyAlignment="1">
      <alignment horizontal="left" vertical="top" wrapText="1"/>
    </xf>
    <xf numFmtId="0" fontId="0" fillId="0" borderId="0" xfId="0" applyBorder="1" applyAlignment="1">
      <alignment horizontal="left" vertical="top" wrapText="1"/>
    </xf>
    <xf numFmtId="0" fontId="11" fillId="0" borderId="3" xfId="0" applyFont="1" applyBorder="1" applyAlignment="1">
      <alignment horizontal="left" vertical="top" wrapText="1"/>
    </xf>
    <xf numFmtId="0" fontId="0" fillId="0" borderId="3" xfId="0" applyBorder="1" applyAlignment="1">
      <alignment horizontal="left" vertical="top"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center" wrapText="1"/>
    </xf>
    <xf numFmtId="0" fontId="20" fillId="0" borderId="0" xfId="0" applyFont="1" applyAlignment="1">
      <alignment horizontal="center" wrapText="1"/>
    </xf>
    <xf numFmtId="0" fontId="18" fillId="0" borderId="0" xfId="0" applyFont="1" applyAlignment="1">
      <alignment horizontal="center" wrapText="1"/>
    </xf>
    <xf numFmtId="0" fontId="40" fillId="0" borderId="0" xfId="0" applyFont="1" applyAlignment="1">
      <alignment horizontal="left" vertical="top" wrapText="1"/>
    </xf>
    <xf numFmtId="0" fontId="40" fillId="0" borderId="0" xfId="0" applyFont="1" applyAlignment="1">
      <alignment horizontal="left" wrapText="1"/>
    </xf>
    <xf numFmtId="0" fontId="22" fillId="0" borderId="2" xfId="0" applyFont="1" applyBorder="1" applyAlignment="1">
      <alignment horizontal="center" wrapText="1"/>
    </xf>
    <xf numFmtId="0" fontId="22" fillId="0" borderId="3" xfId="0" applyFont="1" applyBorder="1" applyAlignment="1">
      <alignment horizontal="center" wrapText="1"/>
    </xf>
    <xf numFmtId="0" fontId="43" fillId="0" borderId="2" xfId="0" applyFont="1" applyBorder="1" applyAlignment="1">
      <alignment horizontal="left" wrapText="1"/>
    </xf>
    <xf numFmtId="0" fontId="0" fillId="0" borderId="3" xfId="0" applyBorder="1" applyAlignment="1">
      <alignment horizontal="left" wrapText="1"/>
    </xf>
    <xf numFmtId="0" fontId="0" fillId="0" borderId="8" xfId="0" applyBorder="1" applyAlignment="1">
      <alignment horizontal="left" wrapText="1"/>
    </xf>
    <xf numFmtId="0" fontId="43" fillId="0" borderId="6" xfId="0" applyFont="1" applyFill="1" applyBorder="1" applyAlignment="1">
      <alignment horizontal="left" wrapText="1"/>
    </xf>
    <xf numFmtId="0" fontId="0" fillId="0" borderId="6" xfId="0" applyFill="1" applyBorder="1" applyAlignment="1">
      <alignment horizontal="left" wrapText="1"/>
    </xf>
    <xf numFmtId="0" fontId="12" fillId="0" borderId="9" xfId="0" applyFont="1" applyBorder="1" applyAlignment="1">
      <alignment horizontal="left" wrapText="1"/>
    </xf>
    <xf numFmtId="0" fontId="41" fillId="0" borderId="3" xfId="0" applyFont="1" applyBorder="1" applyAlignment="1">
      <alignment horizontal="center"/>
    </xf>
    <xf numFmtId="49" fontId="12" fillId="0" borderId="2" xfId="0" applyNumberFormat="1" applyFont="1" applyBorder="1" applyAlignment="1">
      <alignment horizontal="center"/>
    </xf>
    <xf numFmtId="49" fontId="0" fillId="0" borderId="8" xfId="0" applyNumberFormat="1" applyBorder="1" applyAlignment="1">
      <alignment horizontal="center"/>
    </xf>
    <xf numFmtId="0" fontId="15" fillId="0" borderId="0" xfId="0" applyFont="1" applyAlignment="1">
      <alignment horizontal="right"/>
    </xf>
    <xf numFmtId="0" fontId="12" fillId="0" borderId="2" xfId="0" applyFont="1" applyBorder="1" applyAlignment="1">
      <alignment horizontal="center"/>
    </xf>
    <xf numFmtId="0" fontId="12" fillId="0" borderId="8" xfId="0" applyFont="1" applyBorder="1" applyAlignment="1">
      <alignment horizontal="center"/>
    </xf>
    <xf numFmtId="49" fontId="14" fillId="0" borderId="2" xfId="0" applyNumberFormat="1" applyFont="1" applyBorder="1" applyAlignment="1">
      <alignment horizontal="center"/>
    </xf>
    <xf numFmtId="0" fontId="14" fillId="0" borderId="8" xfId="0" applyFont="1" applyBorder="1" applyAlignment="1">
      <alignment horizontal="center"/>
    </xf>
    <xf numFmtId="0" fontId="18" fillId="0" borderId="3" xfId="0" applyFont="1" applyBorder="1" applyAlignment="1">
      <alignment horizontal="left" vertical="top" wrapText="1"/>
    </xf>
    <xf numFmtId="49" fontId="12" fillId="0" borderId="8" xfId="0" applyNumberFormat="1" applyFont="1" applyBorder="1" applyAlignment="1">
      <alignment horizontal="center"/>
    </xf>
    <xf numFmtId="49" fontId="18" fillId="0" borderId="5" xfId="0" applyNumberFormat="1" applyFont="1" applyBorder="1" applyAlignment="1">
      <alignment horizontal="left" vertical="top" wrapText="1"/>
    </xf>
    <xf numFmtId="0" fontId="18" fillId="0" borderId="5" xfId="0" applyFont="1" applyBorder="1" applyAlignment="1">
      <alignment horizontal="left" vertical="top" wrapText="1"/>
    </xf>
    <xf numFmtId="0" fontId="22" fillId="0" borderId="0" xfId="0" applyFont="1" applyAlignment="1">
      <alignment horizontal="left" vertical="top" wrapText="1"/>
    </xf>
    <xf numFmtId="0" fontId="14" fillId="0" borderId="0" xfId="0" applyFont="1" applyAlignment="1">
      <alignment horizontal="right" vertical="top"/>
    </xf>
    <xf numFmtId="49" fontId="13" fillId="0" borderId="2" xfId="0" applyNumberFormat="1" applyFont="1" applyBorder="1" applyAlignment="1">
      <alignment horizontal="center" vertical="top" wrapText="1"/>
    </xf>
    <xf numFmtId="0" fontId="13" fillId="0" borderId="8" xfId="0" applyFont="1" applyBorder="1" applyAlignment="1">
      <alignment horizontal="center" vertical="top" wrapText="1"/>
    </xf>
    <xf numFmtId="14" fontId="13" fillId="0" borderId="2" xfId="0" applyNumberFormat="1" applyFont="1" applyBorder="1" applyAlignment="1">
      <alignment horizontal="center" vertical="top"/>
    </xf>
    <xf numFmtId="0" fontId="13" fillId="0" borderId="8" xfId="0" applyFont="1" applyBorder="1" applyAlignment="1">
      <alignment horizontal="center" vertical="top"/>
    </xf>
    <xf numFmtId="49" fontId="12" fillId="0" borderId="4" xfId="0" applyNumberFormat="1" applyFont="1" applyBorder="1" applyAlignment="1">
      <alignment horizontal="center"/>
    </xf>
    <xf numFmtId="49" fontId="12" fillId="0" borderId="7" xfId="0" applyNumberFormat="1" applyFont="1" applyBorder="1" applyAlignment="1">
      <alignment horizont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21" fillId="0" borderId="0" xfId="0" applyFont="1" applyAlignment="1">
      <alignment horizontal="center" wrapText="1"/>
    </xf>
    <xf numFmtId="0" fontId="18" fillId="0" borderId="0" xfId="0" applyFont="1" applyAlignment="1">
      <alignment horizontal="center" vertical="top" wrapText="1"/>
    </xf>
    <xf numFmtId="0" fontId="0" fillId="0" borderId="0" xfId="0" applyAlignment="1">
      <alignment horizontal="center" vertical="top" wrapText="1"/>
    </xf>
    <xf numFmtId="4" fontId="14" fillId="0" borderId="9" xfId="0" applyNumberFormat="1" applyFont="1" applyBorder="1" applyAlignment="1">
      <alignment horizontal="right" shrinkToFit="1"/>
    </xf>
    <xf numFmtId="0" fontId="14" fillId="0" borderId="11" xfId="0" applyFont="1" applyBorder="1" applyAlignment="1">
      <alignment horizontal="center" vertical="top" wrapText="1"/>
    </xf>
    <xf numFmtId="0" fontId="14"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14" xfId="0" applyFont="1" applyBorder="1" applyAlignment="1">
      <alignment horizontal="center" vertical="top" wrapText="1"/>
    </xf>
    <xf numFmtId="49" fontId="22" fillId="0" borderId="0" xfId="0" applyNumberFormat="1" applyFont="1" applyAlignment="1">
      <alignment horizontal="left" vertical="top" wrapText="1"/>
    </xf>
    <xf numFmtId="0" fontId="23" fillId="0" borderId="0" xfId="0" applyFont="1" applyAlignment="1">
      <alignment horizontal="center" wrapText="1"/>
    </xf>
    <xf numFmtId="3" fontId="18" fillId="0" borderId="21" xfId="0" applyNumberFormat="1" applyFont="1" applyBorder="1" applyAlignment="1">
      <alignment vertical="top" shrinkToFit="1"/>
    </xf>
    <xf numFmtId="3" fontId="18" fillId="0" borderId="20" xfId="0" applyNumberFormat="1" applyFont="1" applyBorder="1" applyAlignment="1">
      <alignment vertical="top" shrinkToFit="1"/>
    </xf>
    <xf numFmtId="3" fontId="18" fillId="0" borderId="22" xfId="0" applyNumberFormat="1" applyFont="1" applyBorder="1" applyAlignment="1">
      <alignment vertical="top" shrinkToFit="1"/>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25" fillId="0" borderId="0" xfId="0" applyFont="1" applyAlignment="1">
      <alignment horizontal="left" vertical="top" wrapText="1"/>
    </xf>
    <xf numFmtId="0" fontId="0" fillId="0" borderId="1" xfId="0" applyBorder="1" applyAlignment="1"/>
    <xf numFmtId="0" fontId="0" fillId="0" borderId="32" xfId="0" applyBorder="1" applyAlignment="1"/>
    <xf numFmtId="0" fontId="0" fillId="0" borderId="33" xfId="0" applyBorder="1" applyAlignment="1"/>
    <xf numFmtId="0" fontId="39" fillId="0" borderId="3" xfId="0" applyFont="1" applyBorder="1" applyAlignment="1">
      <alignment horizontal="center"/>
    </xf>
    <xf numFmtId="0" fontId="61" fillId="3" borderId="5" xfId="1" applyFont="1" applyFill="1" applyBorder="1" applyAlignment="1">
      <alignment horizontal="center" vertical="top" wrapText="1"/>
    </xf>
    <xf numFmtId="0" fontId="61" fillId="3" borderId="7" xfId="1" applyFont="1" applyFill="1" applyBorder="1" applyAlignment="1">
      <alignment horizontal="center" vertical="top" wrapText="1"/>
    </xf>
    <xf numFmtId="0" fontId="62" fillId="4" borderId="3" xfId="0" applyFont="1" applyFill="1" applyBorder="1" applyAlignment="1">
      <alignment horizontal="center" vertical="top" wrapText="1"/>
    </xf>
    <xf numFmtId="0" fontId="62" fillId="4" borderId="44" xfId="0" applyFont="1" applyFill="1" applyBorder="1" applyAlignment="1">
      <alignment horizontal="center" vertical="top" wrapText="1"/>
    </xf>
    <xf numFmtId="0" fontId="62" fillId="4" borderId="4" xfId="0" applyFont="1" applyFill="1" applyBorder="1" applyAlignment="1">
      <alignment horizontal="center" vertical="top" wrapText="1"/>
    </xf>
    <xf numFmtId="0" fontId="62" fillId="4" borderId="5" xfId="0" applyFont="1" applyFill="1" applyBorder="1" applyAlignment="1">
      <alignment horizontal="center" vertical="top" wrapText="1"/>
    </xf>
    <xf numFmtId="0" fontId="62" fillId="4" borderId="7" xfId="0" applyFont="1" applyFill="1" applyBorder="1" applyAlignment="1">
      <alignment horizontal="center" vertical="top" wrapText="1"/>
    </xf>
    <xf numFmtId="0" fontId="62" fillId="4" borderId="37" xfId="0" applyFont="1" applyFill="1" applyBorder="1" applyAlignment="1">
      <alignment horizontal="center" vertical="top" wrapText="1"/>
    </xf>
    <xf numFmtId="0" fontId="25" fillId="4" borderId="37" xfId="0" applyFont="1" applyFill="1" applyBorder="1" applyAlignment="1">
      <alignment horizontal="center" vertical="top" wrapText="1"/>
    </xf>
    <xf numFmtId="0" fontId="25" fillId="4" borderId="5" xfId="0" applyFont="1" applyFill="1" applyBorder="1" applyAlignment="1">
      <alignment horizontal="center" vertical="top" wrapText="1"/>
    </xf>
    <xf numFmtId="0" fontId="62" fillId="4" borderId="42" xfId="0" applyFont="1" applyFill="1" applyBorder="1" applyAlignment="1">
      <alignment horizontal="center" vertical="top" wrapText="1"/>
    </xf>
    <xf numFmtId="0" fontId="62" fillId="4" borderId="9" xfId="0" applyFont="1" applyFill="1" applyBorder="1" applyAlignment="1">
      <alignment horizontal="center" vertical="top" wrapText="1"/>
    </xf>
    <xf numFmtId="0" fontId="25" fillId="4" borderId="42" xfId="0" applyFont="1" applyFill="1" applyBorder="1" applyAlignment="1">
      <alignment horizontal="center" vertical="top" wrapText="1"/>
    </xf>
    <xf numFmtId="0" fontId="25" fillId="4" borderId="9" xfId="0" applyFont="1" applyFill="1" applyBorder="1" applyAlignment="1">
      <alignment horizontal="center" vertical="top" wrapText="1"/>
    </xf>
    <xf numFmtId="0" fontId="62" fillId="4" borderId="43" xfId="0" applyFont="1" applyFill="1" applyBorder="1" applyAlignment="1">
      <alignment horizontal="center" vertical="top" wrapText="1"/>
    </xf>
    <xf numFmtId="0" fontId="24" fillId="4" borderId="37" xfId="0" applyFont="1" applyFill="1" applyBorder="1" applyAlignment="1">
      <alignment horizontal="center" vertical="top" wrapText="1"/>
    </xf>
    <xf numFmtId="0" fontId="24" fillId="4" borderId="5" xfId="0" applyFont="1" applyFill="1" applyBorder="1" applyAlignment="1">
      <alignment horizontal="center" vertical="top" wrapText="1"/>
    </xf>
    <xf numFmtId="0" fontId="24" fillId="4" borderId="38" xfId="0" applyFont="1" applyFill="1" applyBorder="1" applyAlignment="1">
      <alignment horizontal="center" vertical="top" wrapText="1"/>
    </xf>
    <xf numFmtId="0" fontId="18" fillId="2" borderId="0" xfId="0" applyFont="1" applyFill="1" applyBorder="1" applyAlignment="1">
      <alignment horizontal="right" wrapText="1"/>
    </xf>
    <xf numFmtId="0" fontId="18" fillId="4" borderId="39" xfId="0" applyFont="1" applyFill="1" applyBorder="1" applyAlignment="1">
      <alignment horizontal="center" vertical="top" wrapText="1"/>
    </xf>
    <xf numFmtId="0" fontId="18" fillId="4" borderId="40" xfId="0" applyFont="1" applyFill="1" applyBorder="1" applyAlignment="1">
      <alignment horizontal="center" vertical="top" wrapText="1"/>
    </xf>
    <xf numFmtId="0" fontId="18" fillId="4" borderId="41" xfId="0" applyFont="1" applyFill="1" applyBorder="1" applyAlignment="1">
      <alignment horizontal="center" vertical="top" wrapText="1"/>
    </xf>
    <xf numFmtId="0" fontId="24" fillId="4" borderId="42" xfId="0" applyFont="1" applyFill="1" applyBorder="1" applyAlignment="1">
      <alignment horizontal="center" vertical="top" wrapText="1"/>
    </xf>
    <xf numFmtId="0" fontId="24" fillId="4" borderId="9" xfId="0" applyFont="1" applyFill="1" applyBorder="1" applyAlignment="1">
      <alignment horizontal="center" vertical="top" wrapText="1"/>
    </xf>
    <xf numFmtId="0" fontId="24" fillId="2" borderId="37" xfId="0" applyFont="1" applyFill="1" applyBorder="1" applyAlignment="1">
      <alignment horizontal="center" vertical="top" wrapText="1"/>
    </xf>
    <xf numFmtId="0" fontId="24" fillId="2" borderId="5" xfId="0" applyFont="1" applyFill="1" applyBorder="1" applyAlignment="1">
      <alignment horizontal="center" vertical="top" wrapText="1"/>
    </xf>
    <xf numFmtId="0" fontId="24" fillId="2" borderId="38" xfId="0" applyFont="1" applyFill="1" applyBorder="1" applyAlignment="1">
      <alignment horizontal="center" vertical="top" wrapText="1"/>
    </xf>
    <xf numFmtId="0" fontId="24" fillId="4" borderId="39" xfId="0" applyFont="1" applyFill="1" applyBorder="1" applyAlignment="1">
      <alignment horizontal="center" vertical="top" wrapText="1"/>
    </xf>
    <xf numFmtId="0" fontId="24" fillId="4" borderId="40" xfId="0" applyFont="1" applyFill="1" applyBorder="1" applyAlignment="1">
      <alignment horizontal="center" vertical="top" wrapText="1"/>
    </xf>
    <xf numFmtId="0" fontId="24" fillId="4" borderId="41" xfId="0" applyFont="1" applyFill="1" applyBorder="1" applyAlignment="1">
      <alignment horizontal="center" vertical="top" wrapText="1"/>
    </xf>
    <xf numFmtId="0" fontId="48" fillId="2" borderId="0" xfId="0" applyFont="1" applyFill="1" applyBorder="1" applyAlignment="1" applyProtection="1">
      <alignment horizontal="left" vertical="center" wrapText="1"/>
      <protection locked="0"/>
    </xf>
    <xf numFmtId="0" fontId="0" fillId="2" borderId="0" xfId="0" applyFill="1" applyAlignment="1">
      <alignment vertical="center" wrapText="1"/>
    </xf>
    <xf numFmtId="0" fontId="48" fillId="2" borderId="0" xfId="0" applyNumberFormat="1" applyFont="1" applyFill="1" applyBorder="1" applyAlignment="1" applyProtection="1">
      <alignment horizontal="justify" vertical="top"/>
    </xf>
    <xf numFmtId="0" fontId="48" fillId="2" borderId="0" xfId="0" applyNumberFormat="1" applyFont="1" applyFill="1" applyBorder="1" applyAlignment="1" applyProtection="1">
      <alignment horizontal="left" vertical="top"/>
    </xf>
    <xf numFmtId="0" fontId="48" fillId="2" borderId="0" xfId="0" applyNumberFormat="1" applyFont="1" applyFill="1" applyBorder="1" applyAlignment="1" applyProtection="1">
      <alignment horizontal="left" vertical="top" wrapText="1"/>
    </xf>
    <xf numFmtId="0" fontId="18" fillId="2" borderId="0" xfId="0" applyFont="1" applyFill="1" applyAlignment="1">
      <alignment horizontal="left" wrapText="1"/>
    </xf>
    <xf numFmtId="0" fontId="0" fillId="2" borderId="0" xfId="0" applyFill="1" applyAlignment="1">
      <alignment horizontal="justify" vertical="top"/>
    </xf>
    <xf numFmtId="0" fontId="52" fillId="2" borderId="0" xfId="0" applyFont="1" applyFill="1" applyBorder="1" applyAlignment="1" applyProtection="1">
      <alignment horizontal="left"/>
      <protection locked="0"/>
    </xf>
    <xf numFmtId="0" fontId="48" fillId="2" borderId="0" xfId="0" applyFont="1" applyFill="1" applyBorder="1" applyAlignment="1" applyProtection="1">
      <alignment horizontal="left" wrapText="1"/>
      <protection locked="0"/>
    </xf>
    <xf numFmtId="0" fontId="48" fillId="0" borderId="0" xfId="2" applyFont="1" applyBorder="1" applyAlignment="1" applyProtection="1">
      <alignment horizontal="left" wrapText="1"/>
      <protection locked="0"/>
    </xf>
    <xf numFmtId="0" fontId="51" fillId="2" borderId="0" xfId="2" applyFont="1" applyFill="1" applyAlignment="1">
      <alignment horizontal="center" vertical="top" wrapText="1"/>
    </xf>
    <xf numFmtId="0" fontId="52" fillId="2" borderId="0" xfId="2" applyFont="1" applyFill="1" applyBorder="1" applyAlignment="1" applyProtection="1">
      <alignment horizontal="left" vertical="center" wrapText="1"/>
      <protection locked="0"/>
    </xf>
    <xf numFmtId="2" fontId="57" fillId="2" borderId="10" xfId="2" applyNumberFormat="1" applyFont="1" applyFill="1" applyBorder="1" applyAlignment="1" applyProtection="1">
      <alignment horizontal="center" vertical="center" wrapText="1"/>
    </xf>
    <xf numFmtId="2" fontId="57" fillId="2" borderId="36" xfId="2" applyNumberFormat="1" applyFont="1" applyFill="1" applyBorder="1" applyAlignment="1" applyProtection="1">
      <alignment horizontal="center" vertical="center" wrapText="1"/>
    </xf>
    <xf numFmtId="0" fontId="61" fillId="3" borderId="5" xfId="1" applyFont="1" applyFill="1" applyBorder="1" applyAlignment="1">
      <alignment horizontal="center" wrapText="1"/>
    </xf>
    <xf numFmtId="0" fontId="61" fillId="3" borderId="3" xfId="1" applyFont="1" applyFill="1" applyBorder="1" applyAlignment="1">
      <alignment horizontal="center" wrapText="1"/>
    </xf>
    <xf numFmtId="0" fontId="57" fillId="2" borderId="6" xfId="2" applyFont="1" applyFill="1" applyBorder="1" applyAlignment="1" applyProtection="1">
      <alignment horizontal="center" vertical="center" wrapText="1"/>
    </xf>
    <xf numFmtId="0" fontId="57" fillId="2" borderId="10" xfId="2" applyFont="1" applyFill="1" applyBorder="1" applyAlignment="1" applyProtection="1">
      <alignment horizontal="center" vertical="center" wrapText="1"/>
    </xf>
    <xf numFmtId="0" fontId="57" fillId="2" borderId="36" xfId="2" applyFont="1" applyFill="1" applyBorder="1" applyAlignment="1" applyProtection="1">
      <alignment horizontal="center" vertical="center" wrapText="1"/>
    </xf>
    <xf numFmtId="0" fontId="48" fillId="2" borderId="0" xfId="1" applyFont="1" applyFill="1" applyAlignment="1" applyProtection="1">
      <alignment horizontal="center"/>
    </xf>
    <xf numFmtId="2" fontId="48" fillId="2" borderId="0" xfId="1" applyNumberFormat="1" applyFont="1" applyFill="1" applyAlignment="1" applyProtection="1">
      <alignment horizontal="right"/>
    </xf>
    <xf numFmtId="0" fontId="49" fillId="2" borderId="0" xfId="2" applyFont="1" applyFill="1" applyAlignment="1" applyProtection="1">
      <alignment horizontal="center"/>
    </xf>
    <xf numFmtId="2" fontId="49" fillId="2" borderId="0" xfId="2" applyNumberFormat="1" applyFont="1" applyFill="1" applyBorder="1" applyAlignment="1" applyProtection="1">
      <alignment horizontal="center"/>
    </xf>
    <xf numFmtId="0" fontId="49" fillId="2" borderId="0" xfId="2" applyFont="1" applyFill="1" applyAlignment="1" applyProtection="1">
      <alignment horizontal="center" wrapText="1"/>
    </xf>
  </cellXfs>
  <cellStyles count="3">
    <cellStyle name="Обычный" xfId="0" builtinId="0"/>
    <cellStyle name="Обычный 2" xfId="1"/>
    <cellStyle name="Обычн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5"/>
  <sheetViews>
    <sheetView workbookViewId="0">
      <selection activeCell="F40" sqref="F40"/>
    </sheetView>
  </sheetViews>
  <sheetFormatPr defaultRowHeight="12.75" x14ac:dyDescent="0.2"/>
  <cols>
    <col min="1" max="1" width="7.7109375" customWidth="1"/>
    <col min="2" max="2" width="10.7109375" customWidth="1"/>
    <col min="3" max="3" width="36.7109375" customWidth="1"/>
    <col min="4" max="4" width="9.7109375" customWidth="1"/>
    <col min="5" max="5" width="8.7109375" customWidth="1"/>
    <col min="6" max="11" width="9.7109375" customWidth="1"/>
    <col min="15" max="69" width="0" hidden="1" customWidth="1"/>
    <col min="70" max="70" width="108.7109375" hidden="1" customWidth="1"/>
    <col min="71" max="71" width="118.7109375" hidden="1" customWidth="1"/>
    <col min="72" max="72" width="108.7109375" hidden="1" customWidth="1"/>
    <col min="73" max="73" width="125.7109375" hidden="1" customWidth="1"/>
    <col min="74" max="76" width="0" hidden="1" customWidth="1"/>
    <col min="77" max="77" width="37.7109375" hidden="1" customWidth="1"/>
    <col min="78" max="78" width="19.7109375" hidden="1" customWidth="1"/>
    <col min="79" max="256" width="0" hidden="1" customWidth="1"/>
  </cols>
  <sheetData>
    <row r="1" spans="1:255" s="15" customFormat="1" ht="11.25" x14ac:dyDescent="0.2">
      <c r="A1" s="299" t="s">
        <v>211</v>
      </c>
      <c r="B1" s="299"/>
      <c r="C1" s="299"/>
      <c r="D1" s="299"/>
      <c r="E1" s="299"/>
      <c r="F1" s="299"/>
      <c r="G1" s="299"/>
      <c r="H1" s="299"/>
      <c r="I1" s="299"/>
      <c r="J1" s="299"/>
      <c r="K1" s="299"/>
    </row>
    <row r="3" spans="1:255" x14ac:dyDescent="0.2">
      <c r="A3" s="20" t="s">
        <v>218</v>
      </c>
      <c r="B3" s="19"/>
      <c r="C3" s="300"/>
      <c r="D3" s="301"/>
      <c r="E3" s="301"/>
      <c r="F3" s="301"/>
      <c r="G3" s="301"/>
      <c r="H3" s="301"/>
      <c r="I3" s="301"/>
      <c r="J3" s="301"/>
      <c r="K3" s="301"/>
      <c r="BR3" s="22">
        <f>C3</f>
        <v>0</v>
      </c>
      <c r="IU3" s="23"/>
    </row>
    <row r="4" spans="1:255" x14ac:dyDescent="0.2">
      <c r="A4" s="20" t="s">
        <v>220</v>
      </c>
      <c r="B4" s="19"/>
      <c r="C4" s="302"/>
      <c r="D4" s="303"/>
      <c r="E4" s="303"/>
      <c r="F4" s="303"/>
      <c r="G4" s="303"/>
      <c r="H4" s="303"/>
      <c r="I4" s="303"/>
      <c r="J4" s="303"/>
      <c r="K4" s="303"/>
      <c r="BR4" s="22">
        <f>C4</f>
        <v>0</v>
      </c>
      <c r="IU4" s="23"/>
    </row>
    <row r="5" spans="1:255" x14ac:dyDescent="0.2">
      <c r="A5" s="20" t="s">
        <v>221</v>
      </c>
      <c r="B5" s="19"/>
      <c r="C5" s="302"/>
      <c r="D5" s="303"/>
      <c r="E5" s="303"/>
      <c r="F5" s="303"/>
      <c r="G5" s="303"/>
      <c r="H5" s="303"/>
      <c r="I5" s="303"/>
      <c r="J5" s="303"/>
      <c r="K5" s="303"/>
      <c r="BR5" s="22">
        <f>C5</f>
        <v>0</v>
      </c>
      <c r="IU5" s="23"/>
    </row>
    <row r="6" spans="1:255" x14ac:dyDescent="0.2">
      <c r="A6" s="20" t="s">
        <v>222</v>
      </c>
      <c r="B6" s="19"/>
      <c r="C6" s="304"/>
      <c r="D6" s="305"/>
      <c r="E6" s="305"/>
      <c r="F6" s="305"/>
      <c r="G6" s="305"/>
      <c r="H6" s="305"/>
      <c r="I6" s="305"/>
      <c r="J6" s="305"/>
      <c r="K6" s="305"/>
      <c r="BR6" s="22">
        <f>C6</f>
        <v>0</v>
      </c>
      <c r="IU6" s="23"/>
    </row>
    <row r="7" spans="1:255" x14ac:dyDescent="0.2">
      <c r="A7" s="306"/>
      <c r="B7" s="306"/>
      <c r="C7" s="306"/>
      <c r="D7" s="306"/>
      <c r="E7" s="306"/>
      <c r="F7" s="306"/>
      <c r="G7" s="306"/>
      <c r="H7" s="306"/>
      <c r="I7" s="306"/>
      <c r="J7" s="306"/>
      <c r="K7" s="306"/>
    </row>
    <row r="8" spans="1:255" ht="18.75" x14ac:dyDescent="0.3">
      <c r="A8" s="307" t="s">
        <v>385</v>
      </c>
      <c r="B8" s="307"/>
      <c r="C8" s="307"/>
      <c r="D8" s="307"/>
      <c r="E8" s="307"/>
      <c r="F8" s="307"/>
      <c r="G8" s="307"/>
      <c r="H8" s="307"/>
      <c r="I8" s="307"/>
      <c r="J8" s="307"/>
      <c r="K8" s="307"/>
    </row>
    <row r="9" spans="1:255" x14ac:dyDescent="0.2">
      <c r="A9" s="308" t="s">
        <v>386</v>
      </c>
      <c r="B9" s="308"/>
      <c r="C9" s="308"/>
      <c r="D9" s="308"/>
      <c r="E9" s="308"/>
      <c r="F9" s="308"/>
      <c r="G9" s="308"/>
      <c r="H9" s="308"/>
      <c r="I9" s="308"/>
      <c r="J9" s="308"/>
      <c r="K9" s="308"/>
    </row>
    <row r="10" spans="1:255" x14ac:dyDescent="0.2">
      <c r="A10" s="308"/>
      <c r="B10" s="308"/>
      <c r="C10" s="308"/>
      <c r="D10" s="308"/>
      <c r="E10" s="308"/>
      <c r="F10" s="308"/>
      <c r="G10" s="308"/>
      <c r="H10" s="308"/>
      <c r="I10" s="308"/>
      <c r="J10" s="308"/>
      <c r="K10" s="308"/>
    </row>
    <row r="11" spans="1:255" ht="31.5" x14ac:dyDescent="0.25">
      <c r="A11" s="14" t="s">
        <v>349</v>
      </c>
      <c r="B11" s="309" t="s">
        <v>4</v>
      </c>
      <c r="C11" s="309"/>
      <c r="D11" s="309"/>
      <c r="E11" s="309"/>
      <c r="F11" s="309"/>
      <c r="G11" s="309"/>
      <c r="H11" s="309"/>
      <c r="I11" s="309"/>
      <c r="J11" s="309"/>
      <c r="K11" s="309"/>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1.5" x14ac:dyDescent="0.25">
      <c r="A12" s="14" t="s">
        <v>224</v>
      </c>
      <c r="B12" s="310" t="s">
        <v>4</v>
      </c>
      <c r="C12" s="310"/>
      <c r="D12" s="310"/>
      <c r="E12" s="310"/>
      <c r="F12" s="310"/>
      <c r="G12" s="310"/>
      <c r="H12" s="310"/>
      <c r="I12" s="310"/>
      <c r="J12" s="310"/>
      <c r="K12" s="310"/>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297" t="s">
        <v>244</v>
      </c>
      <c r="C13" s="298"/>
      <c r="D13" s="298"/>
      <c r="E13" s="298"/>
      <c r="F13" s="298"/>
      <c r="G13" s="298"/>
      <c r="H13" s="298"/>
      <c r="I13" s="298"/>
      <c r="J13" s="298"/>
      <c r="K13" s="298"/>
      <c r="BT13" s="22">
        <f>C13</f>
        <v>0</v>
      </c>
      <c r="IU13" s="23"/>
    </row>
    <row r="15" spans="1:255" x14ac:dyDescent="0.2">
      <c r="A15" s="168" t="s">
        <v>350</v>
      </c>
      <c r="B15" s="168" t="s">
        <v>352</v>
      </c>
      <c r="C15" s="168" t="s">
        <v>355</v>
      </c>
      <c r="D15" s="168" t="s">
        <v>357</v>
      </c>
      <c r="E15" s="168" t="s">
        <v>388</v>
      </c>
      <c r="F15" s="311" t="s">
        <v>390</v>
      </c>
      <c r="G15" s="312"/>
      <c r="H15" s="312"/>
      <c r="I15" s="168" t="s">
        <v>395</v>
      </c>
      <c r="J15" s="168"/>
      <c r="K15" s="169" t="s">
        <v>398</v>
      </c>
    </row>
    <row r="16" spans="1:255" x14ac:dyDescent="0.2">
      <c r="A16" s="170" t="s">
        <v>351</v>
      </c>
      <c r="B16" s="170" t="s">
        <v>353</v>
      </c>
      <c r="C16" s="170" t="s">
        <v>387</v>
      </c>
      <c r="D16" s="170" t="s">
        <v>358</v>
      </c>
      <c r="E16" s="170" t="s">
        <v>389</v>
      </c>
      <c r="F16" s="168" t="s">
        <v>391</v>
      </c>
      <c r="G16" s="168" t="s">
        <v>393</v>
      </c>
      <c r="H16" s="168" t="s">
        <v>394</v>
      </c>
      <c r="I16" s="170" t="s">
        <v>396</v>
      </c>
      <c r="J16" s="170" t="s">
        <v>397</v>
      </c>
      <c r="K16" s="171" t="s">
        <v>399</v>
      </c>
    </row>
    <row r="17" spans="1:255" x14ac:dyDescent="0.2">
      <c r="A17" s="170"/>
      <c r="B17" s="170" t="s">
        <v>354</v>
      </c>
      <c r="C17" s="170"/>
      <c r="D17" s="170" t="s">
        <v>359</v>
      </c>
      <c r="E17" s="170"/>
      <c r="F17" s="170" t="s">
        <v>392</v>
      </c>
      <c r="G17" s="170"/>
      <c r="H17" s="170"/>
      <c r="I17" s="170"/>
      <c r="J17" s="170"/>
      <c r="K17" s="171" t="s">
        <v>400</v>
      </c>
    </row>
    <row r="18" spans="1:255" x14ac:dyDescent="0.2">
      <c r="A18" s="168">
        <v>1</v>
      </c>
      <c r="B18" s="168">
        <v>2</v>
      </c>
      <c r="C18" s="168">
        <v>3</v>
      </c>
      <c r="D18" s="168">
        <v>4</v>
      </c>
      <c r="E18" s="168">
        <v>5</v>
      </c>
      <c r="F18" s="168">
        <v>6</v>
      </c>
      <c r="G18" s="168">
        <v>7</v>
      </c>
      <c r="H18" s="168">
        <v>8</v>
      </c>
      <c r="I18" s="168">
        <v>9</v>
      </c>
      <c r="J18" s="168">
        <v>10</v>
      </c>
      <c r="K18" s="169">
        <v>11</v>
      </c>
    </row>
    <row r="19" spans="1:255" ht="15" x14ac:dyDescent="0.25">
      <c r="A19" s="313" t="s">
        <v>401</v>
      </c>
      <c r="B19" s="314"/>
      <c r="C19" s="314"/>
      <c r="D19" s="314"/>
      <c r="E19" s="314"/>
      <c r="F19" s="314"/>
      <c r="G19" s="314"/>
      <c r="H19" s="314"/>
      <c r="I19" s="314"/>
      <c r="J19" s="314"/>
      <c r="K19" s="315"/>
      <c r="BU19" s="193" t="str">
        <f>A19</f>
        <v>Смета: Устройство котлована</v>
      </c>
      <c r="IU19" s="23"/>
    </row>
    <row r="20" spans="1:255" ht="15" x14ac:dyDescent="0.25">
      <c r="A20" s="316" t="s">
        <v>16</v>
      </c>
      <c r="B20" s="317"/>
      <c r="C20" s="317"/>
      <c r="D20" s="317"/>
      <c r="E20" s="317"/>
      <c r="F20" s="317"/>
      <c r="G20" s="317"/>
      <c r="H20" s="317"/>
      <c r="I20" s="317"/>
      <c r="J20" s="317"/>
      <c r="K20" s="317"/>
      <c r="BU20" s="193" t="str">
        <f>A20</f>
        <v>Удаление насыпного грунта и срезка растительного грунта смотри ЛСР № 4.1.3.1; №4.1.3.2</v>
      </c>
      <c r="IU20" s="23"/>
    </row>
    <row r="21" spans="1:255" ht="60" x14ac:dyDescent="0.2">
      <c r="A21" s="194" t="s">
        <v>17</v>
      </c>
      <c r="B21" s="195" t="s">
        <v>18</v>
      </c>
      <c r="C21" s="195" t="s">
        <v>19</v>
      </c>
      <c r="D21" s="195" t="s">
        <v>20</v>
      </c>
      <c r="E21" s="196">
        <f>Source!I25</f>
        <v>3.2006999999999999</v>
      </c>
      <c r="F21" s="196"/>
      <c r="G21" s="196"/>
      <c r="H21" s="196"/>
      <c r="I21" s="196"/>
      <c r="J21" s="197"/>
      <c r="K21" s="197"/>
    </row>
    <row r="22" spans="1:255" ht="48" x14ac:dyDescent="0.2">
      <c r="A22" s="194" t="s">
        <v>25</v>
      </c>
      <c r="B22" s="195" t="s">
        <v>26</v>
      </c>
      <c r="C22" s="195" t="s">
        <v>27</v>
      </c>
      <c r="D22" s="195" t="s">
        <v>28</v>
      </c>
      <c r="E22" s="196">
        <f>Source!I27</f>
        <v>5505.2039999999997</v>
      </c>
      <c r="F22" s="196"/>
      <c r="G22" s="196"/>
      <c r="H22" s="196"/>
      <c r="I22" s="196"/>
      <c r="J22" s="197"/>
      <c r="K22" s="197"/>
    </row>
    <row r="23" spans="1:255" ht="24" x14ac:dyDescent="0.2">
      <c r="A23" s="194" t="s">
        <v>33</v>
      </c>
      <c r="B23" s="195" t="s">
        <v>34</v>
      </c>
      <c r="C23" s="195" t="s">
        <v>35</v>
      </c>
      <c r="D23" s="195" t="s">
        <v>20</v>
      </c>
      <c r="E23" s="196">
        <f>Source!I29</f>
        <v>3.2006999999999999</v>
      </c>
      <c r="F23" s="196"/>
      <c r="G23" s="196"/>
      <c r="H23" s="196"/>
      <c r="I23" s="196"/>
      <c r="J23" s="197"/>
      <c r="K23" s="197"/>
    </row>
    <row r="24" spans="1:255" ht="36" x14ac:dyDescent="0.2">
      <c r="A24" s="194" t="s">
        <v>37</v>
      </c>
      <c r="B24" s="195" t="s">
        <v>38</v>
      </c>
      <c r="C24" s="195" t="s">
        <v>39</v>
      </c>
      <c r="D24" s="195" t="s">
        <v>40</v>
      </c>
      <c r="E24" s="196">
        <f>Source!I31</f>
        <v>1.4420999999999999</v>
      </c>
      <c r="F24" s="196"/>
      <c r="G24" s="196"/>
      <c r="H24" s="196"/>
      <c r="I24" s="196"/>
      <c r="J24" s="197"/>
      <c r="K24" s="197"/>
    </row>
    <row r="27" spans="1:255" ht="22.5" x14ac:dyDescent="0.2">
      <c r="A27" s="162" t="s">
        <v>334</v>
      </c>
      <c r="B27" s="162"/>
      <c r="C27" s="174" t="s">
        <v>403</v>
      </c>
      <c r="D27" s="163"/>
      <c r="E27" s="163"/>
      <c r="F27" s="318" t="s">
        <v>7</v>
      </c>
      <c r="G27" s="318"/>
      <c r="BY27" s="164" t="str">
        <f>C27</f>
        <v xml:space="preserve"> Главный инженер сметчик сметно-расчетной службы ООО "ОДСК"</v>
      </c>
      <c r="BZ27" s="164" t="str">
        <f>F27</f>
        <v>Кузнецова У. И.</v>
      </c>
      <c r="IU27" s="23"/>
    </row>
    <row r="28" spans="1:255" s="176" customFormat="1" ht="11.25" x14ac:dyDescent="0.2">
      <c r="A28" s="175"/>
      <c r="B28" s="175"/>
      <c r="C28" s="319" t="s">
        <v>330</v>
      </c>
      <c r="D28" s="319"/>
      <c r="E28" s="319"/>
      <c r="F28" s="319" t="s">
        <v>331</v>
      </c>
      <c r="G28" s="319"/>
    </row>
    <row r="29" spans="1:255" x14ac:dyDescent="0.2">
      <c r="A29" s="18"/>
      <c r="B29" s="18"/>
      <c r="C29" s="18"/>
      <c r="D29" s="11" t="s">
        <v>332</v>
      </c>
      <c r="E29" s="18"/>
      <c r="F29" s="18"/>
      <c r="G29" s="18"/>
    </row>
    <row r="30" spans="1:255" ht="22.5" x14ac:dyDescent="0.2">
      <c r="A30" s="162" t="s">
        <v>335</v>
      </c>
      <c r="B30" s="162"/>
      <c r="C30" s="174" t="s">
        <v>343</v>
      </c>
      <c r="D30" s="163"/>
      <c r="E30" s="163"/>
      <c r="F30" s="318" t="s">
        <v>337</v>
      </c>
      <c r="G30" s="318"/>
      <c r="BY30" s="164" t="str">
        <f>C30</f>
        <v>Руководитель сметно-расчетной службы ООО "ОДСК"</v>
      </c>
      <c r="BZ30" s="164" t="str">
        <f>F30</f>
        <v>Артамонова Ю.А.</v>
      </c>
      <c r="IU30" s="23"/>
    </row>
    <row r="31" spans="1:255" s="176" customFormat="1" ht="11.25" x14ac:dyDescent="0.2">
      <c r="A31" s="175"/>
      <c r="B31" s="175"/>
      <c r="C31" s="319" t="s">
        <v>330</v>
      </c>
      <c r="D31" s="319"/>
      <c r="E31" s="319"/>
      <c r="F31" s="319" t="s">
        <v>331</v>
      </c>
      <c r="G31" s="319"/>
    </row>
    <row r="32" spans="1:255" x14ac:dyDescent="0.2">
      <c r="A32" s="18"/>
      <c r="B32" s="18"/>
      <c r="C32" s="18"/>
      <c r="D32" s="11" t="s">
        <v>332</v>
      </c>
      <c r="E32" s="18"/>
      <c r="F32" s="18"/>
      <c r="G32" s="18"/>
    </row>
    <row r="33" spans="1:255" x14ac:dyDescent="0.2">
      <c r="A33" s="162" t="s">
        <v>221</v>
      </c>
      <c r="B33" s="162"/>
      <c r="C33" s="174" t="s">
        <v>344</v>
      </c>
      <c r="D33" s="163"/>
      <c r="E33" s="163"/>
      <c r="F33" s="318" t="s">
        <v>345</v>
      </c>
      <c r="G33" s="318"/>
      <c r="BY33" s="164" t="str">
        <f>C33</f>
        <v>Руководитель ПТО ООО "ОСУ-2"</v>
      </c>
      <c r="BZ33" s="164" t="str">
        <f>F33</f>
        <v>Когтев В. И.</v>
      </c>
      <c r="IU33" s="23"/>
    </row>
    <row r="34" spans="1:255" s="176" customFormat="1" ht="11.25" x14ac:dyDescent="0.2">
      <c r="A34" s="175"/>
      <c r="B34" s="175"/>
      <c r="C34" s="319" t="s">
        <v>330</v>
      </c>
      <c r="D34" s="319"/>
      <c r="E34" s="319"/>
      <c r="F34" s="319" t="s">
        <v>331</v>
      </c>
      <c r="G34" s="319"/>
    </row>
    <row r="35" spans="1:255" x14ac:dyDescent="0.2">
      <c r="A35" s="18"/>
      <c r="B35" s="18"/>
      <c r="C35" s="18"/>
      <c r="D35" s="11" t="s">
        <v>332</v>
      </c>
      <c r="E35" s="18"/>
      <c r="F35" s="18"/>
      <c r="G35" s="18"/>
    </row>
  </sheetData>
  <mergeCells count="24">
    <mergeCell ref="F30:G30"/>
    <mergeCell ref="C31:E31"/>
    <mergeCell ref="F31:G31"/>
    <mergeCell ref="F33:G33"/>
    <mergeCell ref="C34:E34"/>
    <mergeCell ref="F34:G34"/>
    <mergeCell ref="F15:H15"/>
    <mergeCell ref="A19:K19"/>
    <mergeCell ref="A20:K20"/>
    <mergeCell ref="F27:G27"/>
    <mergeCell ref="C28:E28"/>
    <mergeCell ref="F28:G28"/>
    <mergeCell ref="B13:K13"/>
    <mergeCell ref="A1:K1"/>
    <mergeCell ref="C3:K3"/>
    <mergeCell ref="C4:K4"/>
    <mergeCell ref="C5:K5"/>
    <mergeCell ref="C6:K6"/>
    <mergeCell ref="A7:K7"/>
    <mergeCell ref="A8:K8"/>
    <mergeCell ref="A9:K9"/>
    <mergeCell ref="A10:K10"/>
    <mergeCell ref="B11:K11"/>
    <mergeCell ref="B12:K12"/>
  </mergeCells>
  <pageMargins left="0.7" right="0.7" top="0.75" bottom="0.75" header="0.3" footer="0.3"/>
  <pageSetup paperSize="9" orientation="landscape" r:id="rId1"/>
  <headerFooter>
    <oddFooter>&amp;R&amp;P</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34"/>
  <sheetViews>
    <sheetView workbookViewId="0">
      <selection activeCell="A130" sqref="A130:AN130"/>
    </sheetView>
  </sheetViews>
  <sheetFormatPr defaultColWidth="9.140625" defaultRowHeight="12.75" x14ac:dyDescent="0.2"/>
  <cols>
    <col min="1" max="256" width="9.140625" customWidth="1"/>
  </cols>
  <sheetData>
    <row r="1" spans="1:246" x14ac:dyDescent="0.2">
      <c r="A1">
        <v>0</v>
      </c>
      <c r="B1" t="s">
        <v>0</v>
      </c>
      <c r="D1" t="s">
        <v>1</v>
      </c>
      <c r="F1">
        <v>0</v>
      </c>
      <c r="G1">
        <v>0</v>
      </c>
      <c r="H1">
        <v>0</v>
      </c>
      <c r="I1" t="s">
        <v>2</v>
      </c>
      <c r="J1" t="s">
        <v>3</v>
      </c>
      <c r="K1">
        <v>1</v>
      </c>
      <c r="L1">
        <v>25077</v>
      </c>
      <c r="M1">
        <v>17628643</v>
      </c>
      <c r="N1">
        <v>11</v>
      </c>
      <c r="O1">
        <v>5</v>
      </c>
      <c r="P1">
        <v>3</v>
      </c>
      <c r="Q1">
        <v>2</v>
      </c>
      <c r="IF1">
        <v>-1</v>
      </c>
    </row>
    <row r="2" spans="1:246" x14ac:dyDescent="0.2">
      <c r="IF2">
        <v>-1</v>
      </c>
    </row>
    <row r="3" spans="1:246" x14ac:dyDescent="0.2">
      <c r="IF3">
        <v>-1</v>
      </c>
    </row>
    <row r="4" spans="1:246"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c r="IF4">
        <v>-1</v>
      </c>
    </row>
    <row r="5" spans="1:246" x14ac:dyDescent="0.2">
      <c r="IF5">
        <v>-1</v>
      </c>
      <c r="IK5">
        <v>6</v>
      </c>
      <c r="IL5" t="s">
        <v>210</v>
      </c>
    </row>
    <row r="6" spans="1:246" x14ac:dyDescent="0.2">
      <c r="IF6">
        <v>-1</v>
      </c>
      <c r="IK6">
        <v>50</v>
      </c>
      <c r="IL6" t="s">
        <v>197</v>
      </c>
    </row>
    <row r="7" spans="1:246" x14ac:dyDescent="0.2">
      <c r="IF7">
        <v>-1</v>
      </c>
      <c r="IK7">
        <v>1</v>
      </c>
      <c r="IL7" t="s">
        <v>346</v>
      </c>
    </row>
    <row r="8" spans="1:246" x14ac:dyDescent="0.2">
      <c r="IF8">
        <v>-1</v>
      </c>
      <c r="IK8">
        <f>IF((Source!AR34&lt;&gt;'2.Лок.смета.и.Акт в ЕР'!P80),0,1)</f>
        <v>1</v>
      </c>
      <c r="IL8" t="s">
        <v>282</v>
      </c>
    </row>
    <row r="9" spans="1:246" x14ac:dyDescent="0.2">
      <c r="IF9">
        <v>-1</v>
      </c>
      <c r="IK9" s="12" t="s">
        <v>342</v>
      </c>
      <c r="IL9" t="s">
        <v>198</v>
      </c>
    </row>
    <row r="10" spans="1:246" x14ac:dyDescent="0.2">
      <c r="IF10">
        <v>-1</v>
      </c>
      <c r="IK10">
        <v>2</v>
      </c>
      <c r="IL10" t="s">
        <v>195</v>
      </c>
    </row>
    <row r="11" spans="1:246" x14ac:dyDescent="0.2">
      <c r="IF11">
        <v>-1</v>
      </c>
      <c r="IK11" t="s">
        <v>341</v>
      </c>
      <c r="IL11" t="s">
        <v>196</v>
      </c>
    </row>
    <row r="12" spans="1:246" x14ac:dyDescent="0.2">
      <c r="A12" s="1">
        <v>1</v>
      </c>
      <c r="B12" s="1">
        <v>128</v>
      </c>
      <c r="C12" s="1">
        <v>0</v>
      </c>
      <c r="D12" s="1">
        <f>ROW(A64)</f>
        <v>64</v>
      </c>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c r="IF12">
        <v>-1</v>
      </c>
    </row>
    <row r="13" spans="1:246" x14ac:dyDescent="0.2">
      <c r="IF13">
        <v>-1</v>
      </c>
    </row>
    <row r="14" spans="1:246" x14ac:dyDescent="0.2">
      <c r="IF14">
        <v>-1</v>
      </c>
    </row>
    <row r="15" spans="1:246" x14ac:dyDescent="0.2">
      <c r="A15" s="1">
        <v>15</v>
      </c>
      <c r="B15" s="1">
        <v>1</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IF15">
        <v>-1</v>
      </c>
    </row>
    <row r="16" spans="1:246" x14ac:dyDescent="0.2">
      <c r="IF16">
        <v>-1</v>
      </c>
    </row>
    <row r="17" spans="1:255" x14ac:dyDescent="0.2">
      <c r="IF17">
        <v>-1</v>
      </c>
    </row>
    <row r="18" spans="1:255" x14ac:dyDescent="0.2">
      <c r="A18" s="3">
        <v>52</v>
      </c>
      <c r="B18" s="3">
        <f t="shared" ref="B18:G18" si="0">B64</f>
        <v>128</v>
      </c>
      <c r="C18" s="3">
        <f t="shared" si="0"/>
        <v>1</v>
      </c>
      <c r="D18" s="3">
        <f t="shared" si="0"/>
        <v>12</v>
      </c>
      <c r="E18" s="3">
        <f t="shared" si="0"/>
        <v>0</v>
      </c>
      <c r="F18" s="3" t="str">
        <f t="shared" si="0"/>
        <v>5.1.1.1 Устройство котлована</v>
      </c>
      <c r="G18" s="3" t="str">
        <f t="shared" si="0"/>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18" s="3"/>
      <c r="I18" s="3"/>
      <c r="J18" s="3"/>
      <c r="K18" s="3"/>
      <c r="L18" s="3"/>
      <c r="M18" s="3"/>
      <c r="N18" s="3"/>
      <c r="O18" s="3">
        <f t="shared" ref="O18:AT18" si="1">O64</f>
        <v>29890</v>
      </c>
      <c r="P18" s="3">
        <f t="shared" si="1"/>
        <v>0</v>
      </c>
      <c r="Q18" s="3">
        <f t="shared" si="1"/>
        <v>27701</v>
      </c>
      <c r="R18" s="3">
        <f t="shared" si="1"/>
        <v>1304</v>
      </c>
      <c r="S18" s="3">
        <f t="shared" si="1"/>
        <v>2189</v>
      </c>
      <c r="T18" s="3">
        <f t="shared" si="1"/>
        <v>0</v>
      </c>
      <c r="U18" s="3">
        <f t="shared" si="1"/>
        <v>278.18263499999995</v>
      </c>
      <c r="V18" s="3">
        <f t="shared" si="1"/>
        <v>95.796950999999993</v>
      </c>
      <c r="W18" s="3">
        <f t="shared" si="1"/>
        <v>0</v>
      </c>
      <c r="X18" s="3">
        <f t="shared" si="1"/>
        <v>3004</v>
      </c>
      <c r="Y18" s="3">
        <f t="shared" si="1"/>
        <v>1643</v>
      </c>
      <c r="Z18" s="3">
        <f t="shared" si="1"/>
        <v>0</v>
      </c>
      <c r="AA18" s="3">
        <f t="shared" si="1"/>
        <v>0</v>
      </c>
      <c r="AB18" s="3">
        <f t="shared" si="1"/>
        <v>0</v>
      </c>
      <c r="AC18" s="3">
        <f t="shared" si="1"/>
        <v>0</v>
      </c>
      <c r="AD18" s="3">
        <f t="shared" si="1"/>
        <v>0</v>
      </c>
      <c r="AE18" s="3">
        <f t="shared" si="1"/>
        <v>0</v>
      </c>
      <c r="AF18" s="3">
        <f t="shared" si="1"/>
        <v>0</v>
      </c>
      <c r="AG18" s="3">
        <f t="shared" si="1"/>
        <v>0</v>
      </c>
      <c r="AH18" s="3">
        <f t="shared" si="1"/>
        <v>0</v>
      </c>
      <c r="AI18" s="3">
        <f t="shared" si="1"/>
        <v>0</v>
      </c>
      <c r="AJ18" s="3">
        <f t="shared" si="1"/>
        <v>0</v>
      </c>
      <c r="AK18" s="3">
        <f t="shared" si="1"/>
        <v>0</v>
      </c>
      <c r="AL18" s="3">
        <f t="shared" si="1"/>
        <v>0</v>
      </c>
      <c r="AM18" s="3">
        <f t="shared" si="1"/>
        <v>0</v>
      </c>
      <c r="AN18" s="3">
        <f t="shared" si="1"/>
        <v>0</v>
      </c>
      <c r="AO18" s="3">
        <f t="shared" si="1"/>
        <v>0</v>
      </c>
      <c r="AP18" s="3">
        <f t="shared" si="1"/>
        <v>0</v>
      </c>
      <c r="AQ18" s="3">
        <f t="shared" si="1"/>
        <v>0</v>
      </c>
      <c r="AR18" s="3">
        <f t="shared" si="1"/>
        <v>34537</v>
      </c>
      <c r="AS18" s="3">
        <f t="shared" si="1"/>
        <v>34537</v>
      </c>
      <c r="AT18" s="3">
        <f t="shared" si="1"/>
        <v>0</v>
      </c>
      <c r="AU18" s="3">
        <f t="shared" ref="AU18:BZ18" si="2">AU64</f>
        <v>0</v>
      </c>
      <c r="AV18" s="3">
        <f t="shared" si="2"/>
        <v>0</v>
      </c>
      <c r="AW18" s="3">
        <f t="shared" si="2"/>
        <v>0</v>
      </c>
      <c r="AX18" s="3">
        <f t="shared" si="2"/>
        <v>0</v>
      </c>
      <c r="AY18" s="3">
        <f t="shared" si="2"/>
        <v>0</v>
      </c>
      <c r="AZ18" s="3">
        <f t="shared" si="2"/>
        <v>0</v>
      </c>
      <c r="BA18" s="3">
        <f t="shared" si="2"/>
        <v>0</v>
      </c>
      <c r="BB18" s="3">
        <f t="shared" si="2"/>
        <v>0</v>
      </c>
      <c r="BC18" s="3">
        <f t="shared" si="2"/>
        <v>0</v>
      </c>
      <c r="BD18" s="3">
        <f t="shared" si="2"/>
        <v>16406</v>
      </c>
      <c r="BE18" s="3">
        <f t="shared" si="2"/>
        <v>0</v>
      </c>
      <c r="BF18" s="3">
        <f t="shared" si="2"/>
        <v>0</v>
      </c>
      <c r="BG18" s="3">
        <f t="shared" si="2"/>
        <v>0</v>
      </c>
      <c r="BH18" s="3">
        <f t="shared" si="2"/>
        <v>0</v>
      </c>
      <c r="BI18" s="3">
        <f t="shared" si="2"/>
        <v>0</v>
      </c>
      <c r="BJ18" s="3">
        <f t="shared" si="2"/>
        <v>0</v>
      </c>
      <c r="BK18" s="3">
        <f t="shared" si="2"/>
        <v>0</v>
      </c>
      <c r="BL18" s="3">
        <f t="shared" si="2"/>
        <v>0</v>
      </c>
      <c r="BM18" s="3">
        <f t="shared" si="2"/>
        <v>0</v>
      </c>
      <c r="BN18" s="3">
        <f t="shared" si="2"/>
        <v>0</v>
      </c>
      <c r="BO18" s="3">
        <f t="shared" si="2"/>
        <v>0</v>
      </c>
      <c r="BP18" s="3">
        <f t="shared" si="2"/>
        <v>0</v>
      </c>
      <c r="BQ18" s="3">
        <f t="shared" si="2"/>
        <v>0</v>
      </c>
      <c r="BR18" s="3">
        <f t="shared" si="2"/>
        <v>0</v>
      </c>
      <c r="BS18" s="3">
        <f t="shared" si="2"/>
        <v>0</v>
      </c>
      <c r="BT18" s="3">
        <f t="shared" si="2"/>
        <v>0</v>
      </c>
      <c r="BU18" s="3">
        <f t="shared" si="2"/>
        <v>0</v>
      </c>
      <c r="BV18" s="3">
        <f t="shared" si="2"/>
        <v>0</v>
      </c>
      <c r="BW18" s="3">
        <f t="shared" si="2"/>
        <v>0</v>
      </c>
      <c r="BX18" s="3">
        <f t="shared" si="2"/>
        <v>0</v>
      </c>
      <c r="BY18" s="3">
        <f t="shared" si="2"/>
        <v>0</v>
      </c>
      <c r="BZ18" s="3">
        <f t="shared" si="2"/>
        <v>0</v>
      </c>
      <c r="CA18" s="3">
        <f t="shared" ref="CA18:DF18" si="3">CA64</f>
        <v>0</v>
      </c>
      <c r="CB18" s="3">
        <f t="shared" si="3"/>
        <v>0</v>
      </c>
      <c r="CC18" s="3">
        <f t="shared" si="3"/>
        <v>0</v>
      </c>
      <c r="CD18" s="3">
        <f t="shared" si="3"/>
        <v>0</v>
      </c>
      <c r="CE18" s="3">
        <f t="shared" si="3"/>
        <v>0</v>
      </c>
      <c r="CF18" s="3">
        <f t="shared" si="3"/>
        <v>0</v>
      </c>
      <c r="CG18" s="3">
        <f t="shared" si="3"/>
        <v>0</v>
      </c>
      <c r="CH18" s="3">
        <f t="shared" si="3"/>
        <v>0</v>
      </c>
      <c r="CI18" s="3">
        <f t="shared" si="3"/>
        <v>0</v>
      </c>
      <c r="CJ18" s="3">
        <f t="shared" si="3"/>
        <v>0</v>
      </c>
      <c r="CK18" s="3">
        <f t="shared" si="3"/>
        <v>0</v>
      </c>
      <c r="CL18" s="3">
        <f t="shared" si="3"/>
        <v>0</v>
      </c>
      <c r="CM18" s="3">
        <f t="shared" si="3"/>
        <v>0</v>
      </c>
      <c r="CN18" s="3">
        <f t="shared" si="3"/>
        <v>0</v>
      </c>
      <c r="CO18" s="3">
        <f t="shared" si="3"/>
        <v>0</v>
      </c>
      <c r="CP18" s="3">
        <f t="shared" si="3"/>
        <v>0</v>
      </c>
      <c r="CQ18" s="3">
        <f t="shared" si="3"/>
        <v>0</v>
      </c>
      <c r="CR18" s="3">
        <f t="shared" si="3"/>
        <v>0</v>
      </c>
      <c r="CS18" s="3">
        <f t="shared" si="3"/>
        <v>0</v>
      </c>
      <c r="CT18" s="3">
        <f t="shared" si="3"/>
        <v>0</v>
      </c>
      <c r="CU18" s="3">
        <f t="shared" si="3"/>
        <v>0</v>
      </c>
      <c r="CV18" s="3">
        <f t="shared" si="3"/>
        <v>0</v>
      </c>
      <c r="CW18" s="3">
        <f t="shared" si="3"/>
        <v>0</v>
      </c>
      <c r="CX18" s="3">
        <f t="shared" si="3"/>
        <v>0</v>
      </c>
      <c r="CY18" s="3">
        <f t="shared" si="3"/>
        <v>0</v>
      </c>
      <c r="CZ18" s="3">
        <f t="shared" si="3"/>
        <v>0</v>
      </c>
      <c r="DA18" s="3">
        <f t="shared" si="3"/>
        <v>0</v>
      </c>
      <c r="DB18" s="3">
        <f t="shared" si="3"/>
        <v>0</v>
      </c>
      <c r="DC18" s="3">
        <f t="shared" si="3"/>
        <v>0</v>
      </c>
      <c r="DD18" s="3">
        <f t="shared" si="3"/>
        <v>0</v>
      </c>
      <c r="DE18" s="3">
        <f t="shared" si="3"/>
        <v>0</v>
      </c>
      <c r="DF18" s="3">
        <f t="shared" si="3"/>
        <v>0</v>
      </c>
      <c r="DG18" s="4">
        <f t="shared" ref="DG18:EL18" si="4">DG64</f>
        <v>244662</v>
      </c>
      <c r="DH18" s="4">
        <f t="shared" si="4"/>
        <v>0</v>
      </c>
      <c r="DI18" s="4">
        <f t="shared" si="4"/>
        <v>189207</v>
      </c>
      <c r="DJ18" s="4">
        <f t="shared" si="4"/>
        <v>23899</v>
      </c>
      <c r="DK18" s="4">
        <f t="shared" si="4"/>
        <v>55455</v>
      </c>
      <c r="DL18" s="4">
        <f t="shared" si="4"/>
        <v>0</v>
      </c>
      <c r="DM18" s="4">
        <f t="shared" si="4"/>
        <v>278.18263499999995</v>
      </c>
      <c r="DN18" s="4">
        <f t="shared" si="4"/>
        <v>95.796950999999993</v>
      </c>
      <c r="DO18" s="4">
        <f t="shared" si="4"/>
        <v>0</v>
      </c>
      <c r="DP18" s="4">
        <f t="shared" si="4"/>
        <v>63981</v>
      </c>
      <c r="DQ18" s="4">
        <f t="shared" si="4"/>
        <v>31466</v>
      </c>
      <c r="DR18" s="4">
        <f t="shared" si="4"/>
        <v>0</v>
      </c>
      <c r="DS18" s="4">
        <f t="shared" si="4"/>
        <v>0</v>
      </c>
      <c r="DT18" s="4">
        <f t="shared" si="4"/>
        <v>0</v>
      </c>
      <c r="DU18" s="4">
        <f t="shared" si="4"/>
        <v>0</v>
      </c>
      <c r="DV18" s="4">
        <f t="shared" si="4"/>
        <v>0</v>
      </c>
      <c r="DW18" s="4">
        <f t="shared" si="4"/>
        <v>0</v>
      </c>
      <c r="DX18" s="4">
        <f t="shared" si="4"/>
        <v>0</v>
      </c>
      <c r="DY18" s="4">
        <f t="shared" si="4"/>
        <v>0</v>
      </c>
      <c r="DZ18" s="4">
        <f t="shared" si="4"/>
        <v>0</v>
      </c>
      <c r="EA18" s="4">
        <f t="shared" si="4"/>
        <v>0</v>
      </c>
      <c r="EB18" s="4">
        <f t="shared" si="4"/>
        <v>0</v>
      </c>
      <c r="EC18" s="4">
        <f t="shared" si="4"/>
        <v>0</v>
      </c>
      <c r="ED18" s="4">
        <f t="shared" si="4"/>
        <v>0</v>
      </c>
      <c r="EE18" s="4">
        <f t="shared" si="4"/>
        <v>0</v>
      </c>
      <c r="EF18" s="4">
        <f t="shared" si="4"/>
        <v>0</v>
      </c>
      <c r="EG18" s="4">
        <f t="shared" si="4"/>
        <v>0</v>
      </c>
      <c r="EH18" s="4">
        <f t="shared" si="4"/>
        <v>0</v>
      </c>
      <c r="EI18" s="4">
        <f t="shared" si="4"/>
        <v>0</v>
      </c>
      <c r="EJ18" s="4">
        <f t="shared" si="4"/>
        <v>340109</v>
      </c>
      <c r="EK18" s="4">
        <f t="shared" si="4"/>
        <v>340109</v>
      </c>
      <c r="EL18" s="4">
        <f t="shared" si="4"/>
        <v>0</v>
      </c>
      <c r="EM18" s="4">
        <f t="shared" ref="EM18:FR18" si="5">EM64</f>
        <v>0</v>
      </c>
      <c r="EN18" s="4">
        <f t="shared" si="5"/>
        <v>0</v>
      </c>
      <c r="EO18" s="4">
        <f t="shared" si="5"/>
        <v>0</v>
      </c>
      <c r="EP18" s="4">
        <f t="shared" si="5"/>
        <v>0</v>
      </c>
      <c r="EQ18" s="4">
        <f t="shared" si="5"/>
        <v>0</v>
      </c>
      <c r="ER18" s="4">
        <f t="shared" si="5"/>
        <v>0</v>
      </c>
      <c r="ES18" s="4">
        <f t="shared" si="5"/>
        <v>0</v>
      </c>
      <c r="ET18" s="4">
        <f t="shared" si="5"/>
        <v>0</v>
      </c>
      <c r="EU18" s="4">
        <f t="shared" si="5"/>
        <v>0</v>
      </c>
      <c r="EV18" s="4">
        <f t="shared" si="5"/>
        <v>116807</v>
      </c>
      <c r="EW18" s="4">
        <f t="shared" si="5"/>
        <v>0</v>
      </c>
      <c r="EX18" s="4">
        <f t="shared" si="5"/>
        <v>0</v>
      </c>
      <c r="EY18" s="4">
        <f t="shared" si="5"/>
        <v>0</v>
      </c>
      <c r="EZ18" s="4">
        <f t="shared" si="5"/>
        <v>0</v>
      </c>
      <c r="FA18" s="4">
        <f t="shared" si="5"/>
        <v>0</v>
      </c>
      <c r="FB18" s="4">
        <f t="shared" si="5"/>
        <v>0</v>
      </c>
      <c r="FC18" s="4">
        <f t="shared" si="5"/>
        <v>0</v>
      </c>
      <c r="FD18" s="4">
        <f t="shared" si="5"/>
        <v>0</v>
      </c>
      <c r="FE18" s="4">
        <f t="shared" si="5"/>
        <v>0</v>
      </c>
      <c r="FF18" s="4">
        <f t="shared" si="5"/>
        <v>0</v>
      </c>
      <c r="FG18" s="4">
        <f t="shared" si="5"/>
        <v>0</v>
      </c>
      <c r="FH18" s="4">
        <f t="shared" si="5"/>
        <v>0</v>
      </c>
      <c r="FI18" s="4">
        <f t="shared" si="5"/>
        <v>0</v>
      </c>
      <c r="FJ18" s="4">
        <f t="shared" si="5"/>
        <v>0</v>
      </c>
      <c r="FK18" s="4">
        <f t="shared" si="5"/>
        <v>0</v>
      </c>
      <c r="FL18" s="4">
        <f t="shared" si="5"/>
        <v>0</v>
      </c>
      <c r="FM18" s="4">
        <f t="shared" si="5"/>
        <v>0</v>
      </c>
      <c r="FN18" s="4">
        <f t="shared" si="5"/>
        <v>0</v>
      </c>
      <c r="FO18" s="4">
        <f t="shared" si="5"/>
        <v>0</v>
      </c>
      <c r="FP18" s="4">
        <f t="shared" si="5"/>
        <v>0</v>
      </c>
      <c r="FQ18" s="4">
        <f t="shared" si="5"/>
        <v>0</v>
      </c>
      <c r="FR18" s="4">
        <f t="shared" si="5"/>
        <v>0</v>
      </c>
      <c r="FS18" s="4">
        <f t="shared" ref="FS18:GX18" si="6">FS64</f>
        <v>0</v>
      </c>
      <c r="FT18" s="4">
        <f t="shared" si="6"/>
        <v>0</v>
      </c>
      <c r="FU18" s="4">
        <f t="shared" si="6"/>
        <v>0</v>
      </c>
      <c r="FV18" s="4">
        <f t="shared" si="6"/>
        <v>0</v>
      </c>
      <c r="FW18" s="4">
        <f t="shared" si="6"/>
        <v>0</v>
      </c>
      <c r="FX18" s="4">
        <f t="shared" si="6"/>
        <v>0</v>
      </c>
      <c r="FY18" s="4">
        <f t="shared" si="6"/>
        <v>0</v>
      </c>
      <c r="FZ18" s="4">
        <f t="shared" si="6"/>
        <v>0</v>
      </c>
      <c r="GA18" s="4">
        <f t="shared" si="6"/>
        <v>0</v>
      </c>
      <c r="GB18" s="4">
        <f t="shared" si="6"/>
        <v>0</v>
      </c>
      <c r="GC18" s="4">
        <f t="shared" si="6"/>
        <v>0</v>
      </c>
      <c r="GD18" s="4">
        <f t="shared" si="6"/>
        <v>0</v>
      </c>
      <c r="GE18" s="4">
        <f t="shared" si="6"/>
        <v>0</v>
      </c>
      <c r="GF18" s="4">
        <f t="shared" si="6"/>
        <v>0</v>
      </c>
      <c r="GG18" s="4">
        <f t="shared" si="6"/>
        <v>0</v>
      </c>
      <c r="GH18" s="4">
        <f t="shared" si="6"/>
        <v>0</v>
      </c>
      <c r="GI18" s="4">
        <f t="shared" si="6"/>
        <v>0</v>
      </c>
      <c r="GJ18" s="4">
        <f t="shared" si="6"/>
        <v>0</v>
      </c>
      <c r="GK18" s="4">
        <f t="shared" si="6"/>
        <v>0</v>
      </c>
      <c r="GL18" s="4">
        <f t="shared" si="6"/>
        <v>0</v>
      </c>
      <c r="GM18" s="4">
        <f t="shared" si="6"/>
        <v>0</v>
      </c>
      <c r="GN18" s="4">
        <f t="shared" si="6"/>
        <v>0</v>
      </c>
      <c r="GO18" s="4">
        <f t="shared" si="6"/>
        <v>0</v>
      </c>
      <c r="GP18" s="4">
        <f t="shared" si="6"/>
        <v>0</v>
      </c>
      <c r="GQ18" s="4">
        <f t="shared" si="6"/>
        <v>0</v>
      </c>
      <c r="GR18" s="4">
        <f t="shared" si="6"/>
        <v>0</v>
      </c>
      <c r="GS18" s="4">
        <f t="shared" si="6"/>
        <v>0</v>
      </c>
      <c r="GT18" s="4">
        <f t="shared" si="6"/>
        <v>0</v>
      </c>
      <c r="GU18" s="4">
        <f t="shared" si="6"/>
        <v>0</v>
      </c>
      <c r="GV18" s="4">
        <f t="shared" si="6"/>
        <v>0</v>
      </c>
      <c r="GW18" s="4">
        <f t="shared" si="6"/>
        <v>0</v>
      </c>
      <c r="GX18" s="4">
        <f t="shared" si="6"/>
        <v>0</v>
      </c>
      <c r="IF18">
        <v>-1</v>
      </c>
    </row>
    <row r="19" spans="1:255" x14ac:dyDescent="0.2">
      <c r="IF19">
        <v>-1</v>
      </c>
    </row>
    <row r="20" spans="1:255" x14ac:dyDescent="0.2">
      <c r="A20" s="1">
        <v>3</v>
      </c>
      <c r="B20" s="1">
        <v>1</v>
      </c>
      <c r="C20" s="1"/>
      <c r="D20" s="1">
        <f>ROW(A34)</f>
        <v>34</v>
      </c>
      <c r="E20" s="1"/>
      <c r="F20" s="1" t="s">
        <v>14</v>
      </c>
      <c r="G20" s="1" t="s">
        <v>15</v>
      </c>
      <c r="H20" s="1" t="s">
        <v>6</v>
      </c>
      <c r="I20" s="1">
        <v>0</v>
      </c>
      <c r="J20" s="1" t="s">
        <v>6</v>
      </c>
      <c r="K20" s="1">
        <v>-1</v>
      </c>
      <c r="L20" s="1" t="s">
        <v>6</v>
      </c>
      <c r="M20" s="1" t="s">
        <v>6</v>
      </c>
      <c r="N20" s="1"/>
      <c r="O20" s="1"/>
      <c r="P20" s="1"/>
      <c r="Q20" s="1"/>
      <c r="R20" s="1"/>
      <c r="S20" s="1">
        <v>0</v>
      </c>
      <c r="T20" s="1">
        <v>0</v>
      </c>
      <c r="U20" s="1" t="s">
        <v>6</v>
      </c>
      <c r="V20" s="1">
        <v>0</v>
      </c>
      <c r="W20" s="1"/>
      <c r="X20" s="1"/>
      <c r="Y20" s="1"/>
      <c r="Z20" s="1"/>
      <c r="AA20" s="1"/>
      <c r="AB20" s="1" t="s">
        <v>6</v>
      </c>
      <c r="AC20" s="1" t="s">
        <v>6</v>
      </c>
      <c r="AD20" s="1" t="s">
        <v>6</v>
      </c>
      <c r="AE20" s="1" t="s">
        <v>6</v>
      </c>
      <c r="AF20" s="1" t="s">
        <v>6</v>
      </c>
      <c r="AG20" s="1" t="s">
        <v>6</v>
      </c>
      <c r="AH20" s="1"/>
      <c r="AI20" s="1"/>
      <c r="AJ20" s="1"/>
      <c r="AK20" s="1"/>
      <c r="AL20" s="1"/>
      <c r="AM20" s="1"/>
      <c r="AN20" s="1"/>
      <c r="AO20" s="1"/>
      <c r="AP20" s="1" t="s">
        <v>6</v>
      </c>
      <c r="AQ20" s="1" t="s">
        <v>6</v>
      </c>
      <c r="AR20" s="1" t="s">
        <v>6</v>
      </c>
      <c r="AS20" s="1"/>
      <c r="AT20" s="1"/>
      <c r="AU20" s="1"/>
      <c r="AV20" s="1"/>
      <c r="AW20" s="1"/>
      <c r="AX20" s="1"/>
      <c r="AY20" s="1"/>
      <c r="AZ20" s="1" t="s">
        <v>6</v>
      </c>
      <c r="BA20" s="1"/>
      <c r="BB20" s="1" t="s">
        <v>6</v>
      </c>
      <c r="BC20" s="1" t="s">
        <v>6</v>
      </c>
      <c r="BD20" s="1" t="s">
        <v>6</v>
      </c>
      <c r="BE20" s="1" t="s">
        <v>6</v>
      </c>
      <c r="BF20" s="1" t="s">
        <v>6</v>
      </c>
      <c r="BG20" s="1" t="s">
        <v>6</v>
      </c>
      <c r="BH20" s="1" t="s">
        <v>6</v>
      </c>
      <c r="BI20" s="1" t="s">
        <v>6</v>
      </c>
      <c r="BJ20" s="1" t="s">
        <v>6</v>
      </c>
      <c r="BK20" s="1" t="s">
        <v>6</v>
      </c>
      <c r="BL20" s="1" t="s">
        <v>6</v>
      </c>
      <c r="BM20" s="1" t="s">
        <v>6</v>
      </c>
      <c r="BN20" s="1" t="s">
        <v>6</v>
      </c>
      <c r="BO20" s="1" t="s">
        <v>6</v>
      </c>
      <c r="BP20" s="1" t="s">
        <v>6</v>
      </c>
      <c r="BQ20" s="1"/>
      <c r="BR20" s="1"/>
      <c r="BS20" s="1"/>
      <c r="BT20" s="1"/>
      <c r="BU20" s="1"/>
      <c r="BV20" s="1"/>
      <c r="BW20" s="1"/>
      <c r="BX20" s="1">
        <v>0</v>
      </c>
      <c r="BY20" s="1"/>
      <c r="BZ20" s="1"/>
      <c r="CA20" s="1"/>
      <c r="CB20" s="1"/>
      <c r="CC20" s="1"/>
      <c r="CD20" s="1"/>
      <c r="CE20" s="1"/>
      <c r="CF20" s="1">
        <v>0</v>
      </c>
      <c r="CG20" s="1">
        <v>0</v>
      </c>
      <c r="CH20" s="1"/>
      <c r="CI20" s="1" t="s">
        <v>6</v>
      </c>
      <c r="CJ20" s="1" t="s">
        <v>6</v>
      </c>
      <c r="CK20" t="s">
        <v>6</v>
      </c>
      <c r="CL20" t="s">
        <v>6</v>
      </c>
      <c r="CM20" t="s">
        <v>6</v>
      </c>
      <c r="CN20" t="s">
        <v>6</v>
      </c>
      <c r="CO20" t="s">
        <v>6</v>
      </c>
      <c r="CP20" t="s">
        <v>6</v>
      </c>
      <c r="CQ20" t="s">
        <v>6</v>
      </c>
      <c r="IF20">
        <v>-1</v>
      </c>
    </row>
    <row r="21" spans="1:255" x14ac:dyDescent="0.2">
      <c r="IF21">
        <v>-1</v>
      </c>
    </row>
    <row r="22" spans="1:255" x14ac:dyDescent="0.2">
      <c r="A22" s="3">
        <v>52</v>
      </c>
      <c r="B22" s="3">
        <f t="shared" ref="B22:G22" si="7">B34</f>
        <v>1</v>
      </c>
      <c r="C22" s="3">
        <f t="shared" si="7"/>
        <v>3</v>
      </c>
      <c r="D22" s="3">
        <f t="shared" si="7"/>
        <v>20</v>
      </c>
      <c r="E22" s="3">
        <f t="shared" si="7"/>
        <v>0</v>
      </c>
      <c r="F22" s="3" t="str">
        <f t="shared" si="7"/>
        <v>5.1.1.1</v>
      </c>
      <c r="G22" s="3" t="str">
        <f t="shared" si="7"/>
        <v>Устройство котлована</v>
      </c>
      <c r="H22" s="3"/>
      <c r="I22" s="3"/>
      <c r="J22" s="3"/>
      <c r="K22" s="3"/>
      <c r="L22" s="3"/>
      <c r="M22" s="3"/>
      <c r="N22" s="3"/>
      <c r="O22" s="3">
        <f t="shared" ref="O22:AT22" si="8">O34</f>
        <v>29890</v>
      </c>
      <c r="P22" s="3">
        <f t="shared" si="8"/>
        <v>0</v>
      </c>
      <c r="Q22" s="3">
        <f t="shared" si="8"/>
        <v>27701</v>
      </c>
      <c r="R22" s="3">
        <f t="shared" si="8"/>
        <v>1304</v>
      </c>
      <c r="S22" s="3">
        <f t="shared" si="8"/>
        <v>2189</v>
      </c>
      <c r="T22" s="3">
        <f t="shared" si="8"/>
        <v>0</v>
      </c>
      <c r="U22" s="3">
        <f t="shared" si="8"/>
        <v>278.18263499999995</v>
      </c>
      <c r="V22" s="3">
        <f t="shared" si="8"/>
        <v>95.796950999999993</v>
      </c>
      <c r="W22" s="3">
        <f t="shared" si="8"/>
        <v>0</v>
      </c>
      <c r="X22" s="3">
        <f t="shared" si="8"/>
        <v>3004</v>
      </c>
      <c r="Y22" s="3">
        <f t="shared" si="8"/>
        <v>1643</v>
      </c>
      <c r="Z22" s="3">
        <f t="shared" si="8"/>
        <v>0</v>
      </c>
      <c r="AA22" s="3">
        <f t="shared" si="8"/>
        <v>0</v>
      </c>
      <c r="AB22" s="3">
        <f t="shared" si="8"/>
        <v>29890</v>
      </c>
      <c r="AC22" s="3">
        <f t="shared" si="8"/>
        <v>0</v>
      </c>
      <c r="AD22" s="3">
        <f t="shared" si="8"/>
        <v>27701</v>
      </c>
      <c r="AE22" s="3">
        <f t="shared" si="8"/>
        <v>1304</v>
      </c>
      <c r="AF22" s="3">
        <f t="shared" si="8"/>
        <v>2189</v>
      </c>
      <c r="AG22" s="3">
        <f t="shared" si="8"/>
        <v>0</v>
      </c>
      <c r="AH22" s="3">
        <f t="shared" si="8"/>
        <v>278.18263499999995</v>
      </c>
      <c r="AI22" s="3">
        <f t="shared" si="8"/>
        <v>95.796950999999993</v>
      </c>
      <c r="AJ22" s="3">
        <f t="shared" si="8"/>
        <v>0</v>
      </c>
      <c r="AK22" s="3">
        <f t="shared" si="8"/>
        <v>3004</v>
      </c>
      <c r="AL22" s="3">
        <f t="shared" si="8"/>
        <v>1643</v>
      </c>
      <c r="AM22" s="3">
        <f t="shared" si="8"/>
        <v>0</v>
      </c>
      <c r="AN22" s="3">
        <f t="shared" si="8"/>
        <v>0</v>
      </c>
      <c r="AO22" s="3">
        <f t="shared" si="8"/>
        <v>0</v>
      </c>
      <c r="AP22" s="3">
        <f t="shared" si="8"/>
        <v>0</v>
      </c>
      <c r="AQ22" s="3">
        <f t="shared" si="8"/>
        <v>0</v>
      </c>
      <c r="AR22" s="3">
        <f t="shared" si="8"/>
        <v>34537</v>
      </c>
      <c r="AS22" s="3">
        <f t="shared" si="8"/>
        <v>34537</v>
      </c>
      <c r="AT22" s="3">
        <f t="shared" si="8"/>
        <v>0</v>
      </c>
      <c r="AU22" s="3">
        <f t="shared" ref="AU22:BZ22" si="9">AU34</f>
        <v>0</v>
      </c>
      <c r="AV22" s="3">
        <f t="shared" si="9"/>
        <v>0</v>
      </c>
      <c r="AW22" s="3">
        <f t="shared" si="9"/>
        <v>0</v>
      </c>
      <c r="AX22" s="3">
        <f t="shared" si="9"/>
        <v>0</v>
      </c>
      <c r="AY22" s="3">
        <f t="shared" si="9"/>
        <v>0</v>
      </c>
      <c r="AZ22" s="3">
        <f t="shared" si="9"/>
        <v>0</v>
      </c>
      <c r="BA22" s="3">
        <f t="shared" si="9"/>
        <v>0</v>
      </c>
      <c r="BB22" s="3">
        <f t="shared" si="9"/>
        <v>0</v>
      </c>
      <c r="BC22" s="3">
        <f t="shared" si="9"/>
        <v>0</v>
      </c>
      <c r="BD22" s="3">
        <f t="shared" si="9"/>
        <v>16406</v>
      </c>
      <c r="BE22" s="3">
        <f t="shared" si="9"/>
        <v>0</v>
      </c>
      <c r="BF22" s="3">
        <f t="shared" si="9"/>
        <v>0</v>
      </c>
      <c r="BG22" s="3">
        <f t="shared" si="9"/>
        <v>0</v>
      </c>
      <c r="BH22" s="3">
        <f t="shared" si="9"/>
        <v>0</v>
      </c>
      <c r="BI22" s="3">
        <f t="shared" si="9"/>
        <v>0</v>
      </c>
      <c r="BJ22" s="3">
        <f t="shared" si="9"/>
        <v>0</v>
      </c>
      <c r="BK22" s="3">
        <f t="shared" si="9"/>
        <v>0</v>
      </c>
      <c r="BL22" s="3">
        <f t="shared" si="9"/>
        <v>0</v>
      </c>
      <c r="BM22" s="3">
        <f t="shared" si="9"/>
        <v>0</v>
      </c>
      <c r="BN22" s="3">
        <f t="shared" si="9"/>
        <v>0</v>
      </c>
      <c r="BO22" s="3">
        <f t="shared" si="9"/>
        <v>0</v>
      </c>
      <c r="BP22" s="3">
        <f t="shared" si="9"/>
        <v>0</v>
      </c>
      <c r="BQ22" s="3">
        <f t="shared" si="9"/>
        <v>0</v>
      </c>
      <c r="BR22" s="3">
        <f t="shared" si="9"/>
        <v>0</v>
      </c>
      <c r="BS22" s="3">
        <f t="shared" si="9"/>
        <v>0</v>
      </c>
      <c r="BT22" s="3">
        <f t="shared" si="9"/>
        <v>0</v>
      </c>
      <c r="BU22" s="3">
        <f t="shared" si="9"/>
        <v>0</v>
      </c>
      <c r="BV22" s="3">
        <f t="shared" si="9"/>
        <v>0</v>
      </c>
      <c r="BW22" s="3">
        <f t="shared" si="9"/>
        <v>0</v>
      </c>
      <c r="BX22" s="3">
        <f t="shared" si="9"/>
        <v>0</v>
      </c>
      <c r="BY22" s="3">
        <f t="shared" si="9"/>
        <v>0</v>
      </c>
      <c r="BZ22" s="3">
        <f t="shared" si="9"/>
        <v>0</v>
      </c>
      <c r="CA22" s="3">
        <f t="shared" ref="CA22:DF22" si="10">CA34</f>
        <v>34537</v>
      </c>
      <c r="CB22" s="3">
        <f t="shared" si="10"/>
        <v>34537</v>
      </c>
      <c r="CC22" s="3">
        <f t="shared" si="10"/>
        <v>0</v>
      </c>
      <c r="CD22" s="3">
        <f t="shared" si="10"/>
        <v>0</v>
      </c>
      <c r="CE22" s="3">
        <f t="shared" si="10"/>
        <v>0</v>
      </c>
      <c r="CF22" s="3">
        <f t="shared" si="10"/>
        <v>0</v>
      </c>
      <c r="CG22" s="3">
        <f t="shared" si="10"/>
        <v>0</v>
      </c>
      <c r="CH22" s="3">
        <f t="shared" si="10"/>
        <v>0</v>
      </c>
      <c r="CI22" s="3">
        <f t="shared" si="10"/>
        <v>0</v>
      </c>
      <c r="CJ22" s="3">
        <f t="shared" si="10"/>
        <v>0</v>
      </c>
      <c r="CK22" s="3">
        <f t="shared" si="10"/>
        <v>0</v>
      </c>
      <c r="CL22" s="3">
        <f t="shared" si="10"/>
        <v>0</v>
      </c>
      <c r="CM22" s="3">
        <f t="shared" si="10"/>
        <v>16406</v>
      </c>
      <c r="CN22" s="3">
        <f t="shared" si="10"/>
        <v>0</v>
      </c>
      <c r="CO22" s="3">
        <f t="shared" si="10"/>
        <v>0</v>
      </c>
      <c r="CP22" s="3">
        <f t="shared" si="10"/>
        <v>0</v>
      </c>
      <c r="CQ22" s="3">
        <f t="shared" si="10"/>
        <v>0</v>
      </c>
      <c r="CR22" s="3">
        <f t="shared" si="10"/>
        <v>0</v>
      </c>
      <c r="CS22" s="3">
        <f t="shared" si="10"/>
        <v>0</v>
      </c>
      <c r="CT22" s="3">
        <f t="shared" si="10"/>
        <v>0</v>
      </c>
      <c r="CU22" s="3">
        <f t="shared" si="10"/>
        <v>0</v>
      </c>
      <c r="CV22" s="3">
        <f t="shared" si="10"/>
        <v>0</v>
      </c>
      <c r="CW22" s="3">
        <f t="shared" si="10"/>
        <v>0</v>
      </c>
      <c r="CX22" s="3">
        <f t="shared" si="10"/>
        <v>0</v>
      </c>
      <c r="CY22" s="3">
        <f t="shared" si="10"/>
        <v>0</v>
      </c>
      <c r="CZ22" s="3">
        <f t="shared" si="10"/>
        <v>0</v>
      </c>
      <c r="DA22" s="3">
        <f t="shared" si="10"/>
        <v>0</v>
      </c>
      <c r="DB22" s="3">
        <f t="shared" si="10"/>
        <v>0</v>
      </c>
      <c r="DC22" s="3">
        <f t="shared" si="10"/>
        <v>0</v>
      </c>
      <c r="DD22" s="3">
        <f t="shared" si="10"/>
        <v>0</v>
      </c>
      <c r="DE22" s="3">
        <f t="shared" si="10"/>
        <v>0</v>
      </c>
      <c r="DF22" s="3">
        <f t="shared" si="10"/>
        <v>0</v>
      </c>
      <c r="DG22" s="4">
        <f t="shared" ref="DG22:EL22" si="11">DG34</f>
        <v>244662</v>
      </c>
      <c r="DH22" s="4">
        <f t="shared" si="11"/>
        <v>0</v>
      </c>
      <c r="DI22" s="4">
        <f t="shared" si="11"/>
        <v>189207</v>
      </c>
      <c r="DJ22" s="4">
        <f t="shared" si="11"/>
        <v>23899</v>
      </c>
      <c r="DK22" s="4">
        <f t="shared" si="11"/>
        <v>55455</v>
      </c>
      <c r="DL22" s="4">
        <f t="shared" si="11"/>
        <v>0</v>
      </c>
      <c r="DM22" s="4">
        <f t="shared" si="11"/>
        <v>278.18263499999995</v>
      </c>
      <c r="DN22" s="4">
        <f t="shared" si="11"/>
        <v>95.796950999999993</v>
      </c>
      <c r="DO22" s="4">
        <f t="shared" si="11"/>
        <v>0</v>
      </c>
      <c r="DP22" s="4">
        <f t="shared" si="11"/>
        <v>63981</v>
      </c>
      <c r="DQ22" s="4">
        <f t="shared" si="11"/>
        <v>31466</v>
      </c>
      <c r="DR22" s="4">
        <f t="shared" si="11"/>
        <v>0</v>
      </c>
      <c r="DS22" s="4">
        <f t="shared" si="11"/>
        <v>0</v>
      </c>
      <c r="DT22" s="4">
        <f t="shared" si="11"/>
        <v>244662</v>
      </c>
      <c r="DU22" s="4">
        <f t="shared" si="11"/>
        <v>0</v>
      </c>
      <c r="DV22" s="4">
        <f t="shared" si="11"/>
        <v>189207</v>
      </c>
      <c r="DW22" s="4">
        <f t="shared" si="11"/>
        <v>23899</v>
      </c>
      <c r="DX22" s="4">
        <f t="shared" si="11"/>
        <v>55455</v>
      </c>
      <c r="DY22" s="4">
        <f t="shared" si="11"/>
        <v>0</v>
      </c>
      <c r="DZ22" s="4">
        <f t="shared" si="11"/>
        <v>278.18263499999995</v>
      </c>
      <c r="EA22" s="4">
        <f t="shared" si="11"/>
        <v>95.796950999999993</v>
      </c>
      <c r="EB22" s="4">
        <f t="shared" si="11"/>
        <v>0</v>
      </c>
      <c r="EC22" s="4">
        <f t="shared" si="11"/>
        <v>63981</v>
      </c>
      <c r="ED22" s="4">
        <f t="shared" si="11"/>
        <v>31466</v>
      </c>
      <c r="EE22" s="4">
        <f t="shared" si="11"/>
        <v>0</v>
      </c>
      <c r="EF22" s="4">
        <f t="shared" si="11"/>
        <v>0</v>
      </c>
      <c r="EG22" s="4">
        <f t="shared" si="11"/>
        <v>0</v>
      </c>
      <c r="EH22" s="4">
        <f t="shared" si="11"/>
        <v>0</v>
      </c>
      <c r="EI22" s="4">
        <f t="shared" si="11"/>
        <v>0</v>
      </c>
      <c r="EJ22" s="4">
        <f t="shared" si="11"/>
        <v>340109</v>
      </c>
      <c r="EK22" s="4">
        <f t="shared" si="11"/>
        <v>340109</v>
      </c>
      <c r="EL22" s="4">
        <f t="shared" si="11"/>
        <v>0</v>
      </c>
      <c r="EM22" s="4">
        <f t="shared" ref="EM22:FR22" si="12">EM34</f>
        <v>0</v>
      </c>
      <c r="EN22" s="4">
        <f t="shared" si="12"/>
        <v>0</v>
      </c>
      <c r="EO22" s="4">
        <f t="shared" si="12"/>
        <v>0</v>
      </c>
      <c r="EP22" s="4">
        <f t="shared" si="12"/>
        <v>0</v>
      </c>
      <c r="EQ22" s="4">
        <f t="shared" si="12"/>
        <v>0</v>
      </c>
      <c r="ER22" s="4">
        <f t="shared" si="12"/>
        <v>0</v>
      </c>
      <c r="ES22" s="4">
        <f t="shared" si="12"/>
        <v>0</v>
      </c>
      <c r="ET22" s="4">
        <f t="shared" si="12"/>
        <v>0</v>
      </c>
      <c r="EU22" s="4">
        <f t="shared" si="12"/>
        <v>0</v>
      </c>
      <c r="EV22" s="4">
        <f t="shared" si="12"/>
        <v>116807</v>
      </c>
      <c r="EW22" s="4">
        <f t="shared" si="12"/>
        <v>0</v>
      </c>
      <c r="EX22" s="4">
        <f t="shared" si="12"/>
        <v>0</v>
      </c>
      <c r="EY22" s="4">
        <f t="shared" si="12"/>
        <v>0</v>
      </c>
      <c r="EZ22" s="4">
        <f t="shared" si="12"/>
        <v>0</v>
      </c>
      <c r="FA22" s="4">
        <f t="shared" si="12"/>
        <v>0</v>
      </c>
      <c r="FB22" s="4">
        <f t="shared" si="12"/>
        <v>0</v>
      </c>
      <c r="FC22" s="4">
        <f t="shared" si="12"/>
        <v>0</v>
      </c>
      <c r="FD22" s="4">
        <f t="shared" si="12"/>
        <v>0</v>
      </c>
      <c r="FE22" s="4">
        <f t="shared" si="12"/>
        <v>0</v>
      </c>
      <c r="FF22" s="4">
        <f t="shared" si="12"/>
        <v>0</v>
      </c>
      <c r="FG22" s="4">
        <f t="shared" si="12"/>
        <v>0</v>
      </c>
      <c r="FH22" s="4">
        <f t="shared" si="12"/>
        <v>0</v>
      </c>
      <c r="FI22" s="4">
        <f t="shared" si="12"/>
        <v>0</v>
      </c>
      <c r="FJ22" s="4">
        <f t="shared" si="12"/>
        <v>0</v>
      </c>
      <c r="FK22" s="4">
        <f t="shared" si="12"/>
        <v>0</v>
      </c>
      <c r="FL22" s="4">
        <f t="shared" si="12"/>
        <v>0</v>
      </c>
      <c r="FM22" s="4">
        <f t="shared" si="12"/>
        <v>0</v>
      </c>
      <c r="FN22" s="4">
        <f t="shared" si="12"/>
        <v>0</v>
      </c>
      <c r="FO22" s="4">
        <f t="shared" si="12"/>
        <v>0</v>
      </c>
      <c r="FP22" s="4">
        <f t="shared" si="12"/>
        <v>0</v>
      </c>
      <c r="FQ22" s="4">
        <f t="shared" si="12"/>
        <v>0</v>
      </c>
      <c r="FR22" s="4">
        <f t="shared" si="12"/>
        <v>0</v>
      </c>
      <c r="FS22" s="4">
        <f t="shared" ref="FS22:GX22" si="13">FS34</f>
        <v>340109</v>
      </c>
      <c r="FT22" s="4">
        <f t="shared" si="13"/>
        <v>340109</v>
      </c>
      <c r="FU22" s="4">
        <f t="shared" si="13"/>
        <v>0</v>
      </c>
      <c r="FV22" s="4">
        <f t="shared" si="13"/>
        <v>0</v>
      </c>
      <c r="FW22" s="4">
        <f t="shared" si="13"/>
        <v>0</v>
      </c>
      <c r="FX22" s="4">
        <f t="shared" si="13"/>
        <v>0</v>
      </c>
      <c r="FY22" s="4">
        <f t="shared" si="13"/>
        <v>0</v>
      </c>
      <c r="FZ22" s="4">
        <f t="shared" si="13"/>
        <v>0</v>
      </c>
      <c r="GA22" s="4">
        <f t="shared" si="13"/>
        <v>0</v>
      </c>
      <c r="GB22" s="4">
        <f t="shared" si="13"/>
        <v>0</v>
      </c>
      <c r="GC22" s="4">
        <f t="shared" si="13"/>
        <v>0</v>
      </c>
      <c r="GD22" s="4">
        <f t="shared" si="13"/>
        <v>0</v>
      </c>
      <c r="GE22" s="4">
        <f t="shared" si="13"/>
        <v>116807</v>
      </c>
      <c r="GF22" s="4">
        <f t="shared" si="13"/>
        <v>0</v>
      </c>
      <c r="GG22" s="4">
        <f t="shared" si="13"/>
        <v>0</v>
      </c>
      <c r="GH22" s="4">
        <f t="shared" si="13"/>
        <v>0</v>
      </c>
      <c r="GI22" s="4">
        <f t="shared" si="13"/>
        <v>0</v>
      </c>
      <c r="GJ22" s="4">
        <f t="shared" si="13"/>
        <v>0</v>
      </c>
      <c r="GK22" s="4">
        <f t="shared" si="13"/>
        <v>0</v>
      </c>
      <c r="GL22" s="4">
        <f t="shared" si="13"/>
        <v>0</v>
      </c>
      <c r="GM22" s="4">
        <f t="shared" si="13"/>
        <v>0</v>
      </c>
      <c r="GN22" s="4">
        <f t="shared" si="13"/>
        <v>0</v>
      </c>
      <c r="GO22" s="4">
        <f t="shared" si="13"/>
        <v>0</v>
      </c>
      <c r="GP22" s="4">
        <f t="shared" si="13"/>
        <v>0</v>
      </c>
      <c r="GQ22" s="4">
        <f t="shared" si="13"/>
        <v>0</v>
      </c>
      <c r="GR22" s="4">
        <f t="shared" si="13"/>
        <v>0</v>
      </c>
      <c r="GS22" s="4">
        <f t="shared" si="13"/>
        <v>0</v>
      </c>
      <c r="GT22" s="4">
        <f t="shared" si="13"/>
        <v>0</v>
      </c>
      <c r="GU22" s="4">
        <f t="shared" si="13"/>
        <v>0</v>
      </c>
      <c r="GV22" s="4">
        <f t="shared" si="13"/>
        <v>0</v>
      </c>
      <c r="GW22" s="4">
        <f t="shared" si="13"/>
        <v>0</v>
      </c>
      <c r="GX22" s="4">
        <f t="shared" si="13"/>
        <v>0</v>
      </c>
      <c r="IF22">
        <v>-1</v>
      </c>
    </row>
    <row r="23" spans="1:255" x14ac:dyDescent="0.2">
      <c r="IF23">
        <v>-1</v>
      </c>
    </row>
    <row r="24" spans="1:255" x14ac:dyDescent="0.2">
      <c r="A24" s="2">
        <v>19</v>
      </c>
      <c r="B24" s="2">
        <v>1</v>
      </c>
      <c r="C24" s="2"/>
      <c r="D24" s="2"/>
      <c r="E24" s="2"/>
      <c r="F24" s="2" t="s">
        <v>6</v>
      </c>
      <c r="G24" s="2" t="s">
        <v>16</v>
      </c>
      <c r="H24" s="2" t="s">
        <v>6</v>
      </c>
      <c r="I24" s="2"/>
      <c r="J24" s="2"/>
      <c r="K24" s="2"/>
      <c r="L24" s="2"/>
      <c r="M24" s="2"/>
      <c r="N24" s="2"/>
      <c r="O24" s="2"/>
      <c r="P24" s="2"/>
      <c r="Q24" s="2"/>
      <c r="R24" s="2"/>
      <c r="S24" s="2"/>
      <c r="T24" s="2"/>
      <c r="U24" s="2"/>
      <c r="V24" s="2"/>
      <c r="W24" s="2"/>
      <c r="X24" s="2"/>
      <c r="Y24" s="2"/>
      <c r="Z24" s="2"/>
      <c r="AA24" s="2">
        <v>1</v>
      </c>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v>-1</v>
      </c>
      <c r="IG24" s="2"/>
      <c r="IH24" s="2"/>
      <c r="II24" s="2"/>
      <c r="IJ24" s="2"/>
      <c r="IK24" s="2">
        <v>0</v>
      </c>
      <c r="IL24" s="2"/>
      <c r="IM24" s="2"/>
      <c r="IN24" s="2"/>
      <c r="IO24" s="2"/>
      <c r="IP24" s="2"/>
      <c r="IQ24" s="2"/>
      <c r="IR24" s="2"/>
      <c r="IS24" s="2"/>
      <c r="IT24" s="2"/>
      <c r="IU24" s="2"/>
    </row>
    <row r="25" spans="1:255" x14ac:dyDescent="0.2">
      <c r="A25" s="2">
        <v>17</v>
      </c>
      <c r="B25" s="2">
        <v>1</v>
      </c>
      <c r="C25" s="2">
        <f>ROW(SmtRes!A2)</f>
        <v>2</v>
      </c>
      <c r="D25" s="2">
        <f>ROW(EtalonRes!A2)</f>
        <v>2</v>
      </c>
      <c r="E25" s="2" t="s">
        <v>17</v>
      </c>
      <c r="F25" s="2" t="s">
        <v>18</v>
      </c>
      <c r="G25" s="2" t="s">
        <v>19</v>
      </c>
      <c r="H25" s="2" t="s">
        <v>20</v>
      </c>
      <c r="I25" s="2">
        <f>'2.Лок.смета.и.Акт в ЕР'!E50</f>
        <v>3.2006999999999999</v>
      </c>
      <c r="J25" s="2">
        <v>0</v>
      </c>
      <c r="K25" s="2">
        <f>ROUND(3200.7/1000,9)</f>
        <v>3.2006999999999999</v>
      </c>
      <c r="L25" s="2"/>
      <c r="M25" s="2"/>
      <c r="N25" s="2"/>
      <c r="O25" s="2">
        <f t="shared" ref="O25:O32" si="14">ROUND(CP25,0)</f>
        <v>10137</v>
      </c>
      <c r="P25" s="2">
        <f t="shared" ref="P25:P32" si="15">ROUND(CQ25*I25,0)</f>
        <v>0</v>
      </c>
      <c r="Q25" s="2">
        <f t="shared" ref="Q25:Q32" si="16">ROUND(CR25*I25,0)</f>
        <v>10137</v>
      </c>
      <c r="R25" s="2">
        <f t="shared" ref="R25:R32" si="17">ROUND(CS25*I25,0)</f>
        <v>1131</v>
      </c>
      <c r="S25" s="2">
        <f t="shared" ref="S25:S32" si="18">ROUND(CT25*I25,0)</f>
        <v>0</v>
      </c>
      <c r="T25" s="2">
        <f t="shared" ref="T25:T32" si="19">ROUND(CU25*I25,0)</f>
        <v>0</v>
      </c>
      <c r="U25" s="2">
        <f t="shared" ref="U25:U32" si="20">CV25*I25</f>
        <v>0</v>
      </c>
      <c r="V25" s="2">
        <f t="shared" ref="V25:V32" si="21">CW25*I25</f>
        <v>83.090171999999995</v>
      </c>
      <c r="W25" s="2">
        <f t="shared" ref="W25:W32" si="22">ROUND(CX25*I25,0)</f>
        <v>0</v>
      </c>
      <c r="X25" s="2">
        <f t="shared" ref="X25:Y32" si="23">ROUND(CY25,0)</f>
        <v>1074</v>
      </c>
      <c r="Y25" s="2">
        <f t="shared" si="23"/>
        <v>566</v>
      </c>
      <c r="Z25" s="2"/>
      <c r="AA25" s="2">
        <v>62803415</v>
      </c>
      <c r="AB25" s="2">
        <f t="shared" ref="AB25:AB32" si="24">ROUND((AC25+AD25+AF25),2)</f>
        <v>3167.12</v>
      </c>
      <c r="AC25" s="2">
        <f>ROUND((ES25),2)</f>
        <v>0</v>
      </c>
      <c r="AD25" s="2">
        <f>ROUND((((ET25)-(EU25))+AE25),2)</f>
        <v>3167.12</v>
      </c>
      <c r="AE25" s="2">
        <f>ROUND((EU25),2)</f>
        <v>353.32</v>
      </c>
      <c r="AF25" s="2">
        <f>ROUND((EV25),2)</f>
        <v>0</v>
      </c>
      <c r="AG25" s="2">
        <f t="shared" ref="AG25:AG32" si="25">ROUND((AP25),2)</f>
        <v>0</v>
      </c>
      <c r="AH25" s="2">
        <f t="shared" ref="AH25:AI30" si="26">(EW25)</f>
        <v>0</v>
      </c>
      <c r="AI25" s="2">
        <f t="shared" si="26"/>
        <v>25.96</v>
      </c>
      <c r="AJ25" s="2">
        <f t="shared" ref="AJ25:AJ32" si="27">(AS25)</f>
        <v>0</v>
      </c>
      <c r="AK25" s="2">
        <v>3167.12</v>
      </c>
      <c r="AL25" s="2">
        <v>0</v>
      </c>
      <c r="AM25" s="2">
        <v>3167.12</v>
      </c>
      <c r="AN25" s="2">
        <v>353.32</v>
      </c>
      <c r="AO25" s="2">
        <v>0</v>
      </c>
      <c r="AP25" s="2">
        <v>0</v>
      </c>
      <c r="AQ25" s="2">
        <v>0</v>
      </c>
      <c r="AR25" s="2">
        <v>25.96</v>
      </c>
      <c r="AS25" s="2">
        <v>0</v>
      </c>
      <c r="AT25" s="2">
        <v>95</v>
      </c>
      <c r="AU25" s="2">
        <v>50</v>
      </c>
      <c r="AV25" s="2">
        <v>1</v>
      </c>
      <c r="AW25" s="2">
        <v>1</v>
      </c>
      <c r="AX25" s="2"/>
      <c r="AY25" s="2"/>
      <c r="AZ25" s="2">
        <v>1</v>
      </c>
      <c r="BA25" s="2">
        <v>1</v>
      </c>
      <c r="BB25" s="2">
        <v>1</v>
      </c>
      <c r="BC25" s="2">
        <v>1</v>
      </c>
      <c r="BD25" s="2" t="s">
        <v>6</v>
      </c>
      <c r="BE25" s="2" t="s">
        <v>6</v>
      </c>
      <c r="BF25" s="2" t="s">
        <v>6</v>
      </c>
      <c r="BG25" s="2" t="s">
        <v>6</v>
      </c>
      <c r="BH25" s="2">
        <v>0</v>
      </c>
      <c r="BI25" s="2">
        <v>1</v>
      </c>
      <c r="BJ25" s="2" t="s">
        <v>21</v>
      </c>
      <c r="BK25" s="2"/>
      <c r="BL25" s="2"/>
      <c r="BM25" s="2">
        <v>1001</v>
      </c>
      <c r="BN25" s="2">
        <v>0</v>
      </c>
      <c r="BO25" s="2" t="s">
        <v>6</v>
      </c>
      <c r="BP25" s="2">
        <v>0</v>
      </c>
      <c r="BQ25" s="2">
        <v>1</v>
      </c>
      <c r="BR25" s="2">
        <v>0</v>
      </c>
      <c r="BS25" s="2">
        <v>1</v>
      </c>
      <c r="BT25" s="2">
        <v>1</v>
      </c>
      <c r="BU25" s="2">
        <v>1</v>
      </c>
      <c r="BV25" s="2">
        <v>1</v>
      </c>
      <c r="BW25" s="2">
        <v>1</v>
      </c>
      <c r="BX25" s="2">
        <v>1</v>
      </c>
      <c r="BY25" s="2" t="s">
        <v>6</v>
      </c>
      <c r="BZ25" s="2">
        <v>95</v>
      </c>
      <c r="CA25" s="2">
        <v>50</v>
      </c>
      <c r="CB25" s="2" t="s">
        <v>6</v>
      </c>
      <c r="CC25" s="2"/>
      <c r="CD25" s="2"/>
      <c r="CE25" s="2">
        <v>0</v>
      </c>
      <c r="CF25" s="2">
        <v>0</v>
      </c>
      <c r="CG25" s="2">
        <v>0</v>
      </c>
      <c r="CH25" s="2"/>
      <c r="CI25" s="2"/>
      <c r="CJ25" s="2"/>
      <c r="CK25" s="2"/>
      <c r="CL25" s="2"/>
      <c r="CM25" s="2">
        <v>0</v>
      </c>
      <c r="CN25" s="2" t="s">
        <v>6</v>
      </c>
      <c r="CO25" s="2">
        <v>0</v>
      </c>
      <c r="CP25" s="2">
        <f t="shared" ref="CP25:CP32" si="28">(P25+Q25+S25)</f>
        <v>10137</v>
      </c>
      <c r="CQ25" s="2">
        <f t="shared" ref="CQ25:CQ32" si="29">AC25*BC25</f>
        <v>0</v>
      </c>
      <c r="CR25" s="2">
        <f t="shared" ref="CR25:CR32" si="30">AD25*BB25</f>
        <v>3167.12</v>
      </c>
      <c r="CS25" s="2">
        <f t="shared" ref="CS25:CS32" si="31">AE25*BS25</f>
        <v>353.32</v>
      </c>
      <c r="CT25" s="2">
        <f t="shared" ref="CT25:CT32" si="32">AF25*BA25</f>
        <v>0</v>
      </c>
      <c r="CU25" s="2">
        <f t="shared" ref="CU25:CX32" si="33">AG25</f>
        <v>0</v>
      </c>
      <c r="CV25" s="2">
        <f t="shared" si="33"/>
        <v>0</v>
      </c>
      <c r="CW25" s="2">
        <f t="shared" si="33"/>
        <v>25.96</v>
      </c>
      <c r="CX25" s="2">
        <f t="shared" si="33"/>
        <v>0</v>
      </c>
      <c r="CY25" s="2">
        <f>(((S25+(R25*IF(0,0,1)))*AT25)/100)</f>
        <v>1074.45</v>
      </c>
      <c r="CZ25" s="2">
        <f>(((S25+(R25*IF(0,0,1)))*AU25)/100)</f>
        <v>565.5</v>
      </c>
      <c r="DA25" s="2"/>
      <c r="DB25" s="2"/>
      <c r="DC25" s="2" t="s">
        <v>6</v>
      </c>
      <c r="DD25" s="2" t="s">
        <v>6</v>
      </c>
      <c r="DE25" s="2" t="s">
        <v>6</v>
      </c>
      <c r="DF25" s="2" t="s">
        <v>6</v>
      </c>
      <c r="DG25" s="2" t="s">
        <v>6</v>
      </c>
      <c r="DH25" s="2" t="s">
        <v>6</v>
      </c>
      <c r="DI25" s="2" t="s">
        <v>6</v>
      </c>
      <c r="DJ25" s="2" t="s">
        <v>6</v>
      </c>
      <c r="DK25" s="2" t="s">
        <v>6</v>
      </c>
      <c r="DL25" s="2" t="s">
        <v>6</v>
      </c>
      <c r="DM25" s="2" t="s">
        <v>6</v>
      </c>
      <c r="DN25" s="2">
        <v>0</v>
      </c>
      <c r="DO25" s="2">
        <v>0</v>
      </c>
      <c r="DP25" s="2">
        <v>1</v>
      </c>
      <c r="DQ25" s="2">
        <v>1</v>
      </c>
      <c r="DR25" s="2"/>
      <c r="DS25" s="2"/>
      <c r="DT25" s="2"/>
      <c r="DU25" s="2">
        <v>1007</v>
      </c>
      <c r="DV25" s="2" t="s">
        <v>20</v>
      </c>
      <c r="DW25" s="2" t="s">
        <v>20</v>
      </c>
      <c r="DX25" s="2">
        <v>1000</v>
      </c>
      <c r="DY25" s="2"/>
      <c r="DZ25" s="2" t="s">
        <v>6</v>
      </c>
      <c r="EA25" s="2" t="s">
        <v>6</v>
      </c>
      <c r="EB25" s="2" t="s">
        <v>6</v>
      </c>
      <c r="EC25" s="2" t="s">
        <v>6</v>
      </c>
      <c r="ED25" s="2"/>
      <c r="EE25" s="2">
        <v>53008004</v>
      </c>
      <c r="EF25" s="2">
        <v>1</v>
      </c>
      <c r="EG25" s="2" t="s">
        <v>22</v>
      </c>
      <c r="EH25" s="2">
        <v>0</v>
      </c>
      <c r="EI25" s="2" t="s">
        <v>6</v>
      </c>
      <c r="EJ25" s="2">
        <v>1</v>
      </c>
      <c r="EK25" s="2">
        <v>1001</v>
      </c>
      <c r="EL25" s="2" t="s">
        <v>23</v>
      </c>
      <c r="EM25" s="2" t="s">
        <v>24</v>
      </c>
      <c r="EN25" s="2"/>
      <c r="EO25" s="2" t="s">
        <v>6</v>
      </c>
      <c r="EP25" s="2"/>
      <c r="EQ25" s="2">
        <v>131072</v>
      </c>
      <c r="ER25" s="2">
        <v>3167.12</v>
      </c>
      <c r="ES25" s="2">
        <v>0</v>
      </c>
      <c r="ET25" s="2">
        <v>3167.12</v>
      </c>
      <c r="EU25" s="2">
        <v>353.32</v>
      </c>
      <c r="EV25" s="2">
        <v>0</v>
      </c>
      <c r="EW25" s="2">
        <v>0</v>
      </c>
      <c r="EX25" s="2">
        <v>25.96</v>
      </c>
      <c r="EY25" s="2">
        <v>0</v>
      </c>
      <c r="EZ25" s="2"/>
      <c r="FA25" s="2"/>
      <c r="FB25" s="2"/>
      <c r="FC25" s="2"/>
      <c r="FD25" s="2"/>
      <c r="FE25" s="2"/>
      <c r="FF25" s="2"/>
      <c r="FG25" s="2"/>
      <c r="FH25" s="2"/>
      <c r="FI25" s="2"/>
      <c r="FJ25" s="2"/>
      <c r="FK25" s="2"/>
      <c r="FL25" s="2"/>
      <c r="FM25" s="2"/>
      <c r="FN25" s="2"/>
      <c r="FO25" s="2"/>
      <c r="FP25" s="2"/>
      <c r="FQ25" s="2">
        <v>0</v>
      </c>
      <c r="FR25" s="2">
        <f t="shared" ref="FR25:FR32" si="34">ROUND(IF(AND(BH25=3,BI25=3),P25,0),0)</f>
        <v>0</v>
      </c>
      <c r="FS25" s="2">
        <v>0</v>
      </c>
      <c r="FT25" s="2"/>
      <c r="FU25" s="2"/>
      <c r="FV25" s="2"/>
      <c r="FW25" s="2"/>
      <c r="FX25" s="2">
        <v>95</v>
      </c>
      <c r="FY25" s="2">
        <v>50</v>
      </c>
      <c r="FZ25" s="2"/>
      <c r="GA25" s="2" t="s">
        <v>6</v>
      </c>
      <c r="GB25" s="2"/>
      <c r="GC25" s="2"/>
      <c r="GD25" s="2">
        <v>1</v>
      </c>
      <c r="GE25" s="2"/>
      <c r="GF25" s="2">
        <v>-603028325</v>
      </c>
      <c r="GG25" s="2">
        <v>2</v>
      </c>
      <c r="GH25" s="2">
        <v>1</v>
      </c>
      <c r="GI25" s="2">
        <v>-2</v>
      </c>
      <c r="GJ25" s="2">
        <v>0</v>
      </c>
      <c r="GK25" s="2">
        <v>0</v>
      </c>
      <c r="GL25" s="2">
        <f t="shared" ref="GL25:GL32" si="35">ROUND(IF(AND(BH25=3,BI25=3,FS25&lt;&gt;0),P25,0),0)</f>
        <v>0</v>
      </c>
      <c r="GM25" s="2">
        <f t="shared" ref="GM25:GM32" si="36">ROUND(O25+X25+Y25,0)+GX25</f>
        <v>11777</v>
      </c>
      <c r="GN25" s="2">
        <f t="shared" ref="GN25:GN32" si="37">IF(OR(BI25=0,BI25=1),ROUND(O25+X25+Y25,0),0)</f>
        <v>11777</v>
      </c>
      <c r="GO25" s="2">
        <f t="shared" ref="GO25:GO32" si="38">IF(BI25=2,ROUND(O25+X25+Y25,0),0)</f>
        <v>0</v>
      </c>
      <c r="GP25" s="2">
        <f t="shared" ref="GP25:GP32" si="39">IF(BI25=4,ROUND(O25+X25+Y25,0)+GX25,0)</f>
        <v>0</v>
      </c>
      <c r="GQ25" s="2"/>
      <c r="GR25" s="2">
        <v>0</v>
      </c>
      <c r="GS25" s="2">
        <v>3</v>
      </c>
      <c r="GT25" s="2">
        <v>0</v>
      </c>
      <c r="GU25" s="2" t="s">
        <v>6</v>
      </c>
      <c r="GV25" s="2">
        <f t="shared" ref="GV25:GV32" si="40">ROUND((GT25),2)</f>
        <v>0</v>
      </c>
      <c r="GW25" s="2">
        <v>1</v>
      </c>
      <c r="GX25" s="2">
        <f t="shared" ref="GX25:GX32" si="41">ROUND(HC25*I25,0)</f>
        <v>0</v>
      </c>
      <c r="GY25" s="2"/>
      <c r="GZ25" s="2"/>
      <c r="HA25" s="2">
        <v>0</v>
      </c>
      <c r="HB25" s="2">
        <v>0</v>
      </c>
      <c r="HC25" s="2">
        <f t="shared" ref="HC25:HC32" si="42">GV25*GW25</f>
        <v>0</v>
      </c>
      <c r="HD25" s="2"/>
      <c r="HE25" s="2" t="s">
        <v>6</v>
      </c>
      <c r="HF25" s="2" t="s">
        <v>6</v>
      </c>
      <c r="HG25" s="2"/>
      <c r="HH25" s="2"/>
      <c r="HI25" s="2"/>
      <c r="HJ25" s="2"/>
      <c r="HK25" s="2"/>
      <c r="HL25" s="2"/>
      <c r="HM25" s="2" t="s">
        <v>6</v>
      </c>
      <c r="HN25" s="2" t="s">
        <v>6</v>
      </c>
      <c r="HO25" s="2" t="s">
        <v>6</v>
      </c>
      <c r="HP25" s="2" t="s">
        <v>6</v>
      </c>
      <c r="HQ25" s="2" t="s">
        <v>6</v>
      </c>
      <c r="HR25" s="2"/>
      <c r="HS25" s="2"/>
      <c r="HT25" s="2"/>
      <c r="HU25" s="2"/>
      <c r="HV25" s="2"/>
      <c r="HW25" s="2"/>
      <c r="HX25" s="2"/>
      <c r="HY25" s="2"/>
      <c r="HZ25" s="2"/>
      <c r="IA25" s="2"/>
      <c r="IB25" s="2"/>
      <c r="IC25" s="2"/>
      <c r="ID25" s="2"/>
      <c r="IE25" s="2"/>
      <c r="IF25" s="2">
        <v>-1</v>
      </c>
      <c r="IG25" s="2"/>
      <c r="IH25" s="2"/>
      <c r="II25" s="2"/>
      <c r="IJ25" s="2"/>
      <c r="IK25" s="2">
        <v>0</v>
      </c>
      <c r="IL25" s="2" t="s">
        <v>207</v>
      </c>
      <c r="IM25" s="2">
        <v>3.2006999999999999</v>
      </c>
      <c r="IN25" s="2"/>
      <c r="IO25" s="2"/>
      <c r="IP25" s="2"/>
      <c r="IQ25" s="2"/>
      <c r="IR25" s="2"/>
      <c r="IS25" s="2"/>
      <c r="IT25" s="2"/>
      <c r="IU25" s="2"/>
    </row>
    <row r="26" spans="1:255" x14ac:dyDescent="0.2">
      <c r="A26">
        <v>17</v>
      </c>
      <c r="B26">
        <v>1</v>
      </c>
      <c r="C26">
        <f>ROW(SmtRes!A4)</f>
        <v>4</v>
      </c>
      <c r="D26">
        <f>ROW(EtalonRes!A4)</f>
        <v>4</v>
      </c>
      <c r="E26" t="s">
        <v>17</v>
      </c>
      <c r="F26" t="s">
        <v>18</v>
      </c>
      <c r="G26" t="s">
        <v>19</v>
      </c>
      <c r="H26" t="s">
        <v>20</v>
      </c>
      <c r="I26">
        <f>'2.Лок.смета.и.Акт в ЕР'!E50</f>
        <v>3.2006999999999999</v>
      </c>
      <c r="J26">
        <v>0</v>
      </c>
      <c r="K26">
        <f>ROUND(3200.7/1000,9)</f>
        <v>3.2006999999999999</v>
      </c>
      <c r="O26">
        <f t="shared" si="14"/>
        <v>64978</v>
      </c>
      <c r="P26">
        <f t="shared" si="15"/>
        <v>0</v>
      </c>
      <c r="Q26">
        <f t="shared" si="16"/>
        <v>64978</v>
      </c>
      <c r="R26">
        <f t="shared" si="17"/>
        <v>20729</v>
      </c>
      <c r="S26">
        <f t="shared" si="18"/>
        <v>0</v>
      </c>
      <c r="T26">
        <f t="shared" si="19"/>
        <v>0</v>
      </c>
      <c r="U26">
        <f t="shared" si="20"/>
        <v>0</v>
      </c>
      <c r="V26">
        <f t="shared" si="21"/>
        <v>83.090171999999995</v>
      </c>
      <c r="W26">
        <f t="shared" si="22"/>
        <v>0</v>
      </c>
      <c r="X26">
        <f t="shared" si="23"/>
        <v>18656</v>
      </c>
      <c r="Y26">
        <f t="shared" si="23"/>
        <v>8913</v>
      </c>
      <c r="AA26">
        <v>62803416</v>
      </c>
      <c r="AB26">
        <f t="shared" si="24"/>
        <v>3167.12</v>
      </c>
      <c r="AC26">
        <f>ROUND((ES26),2)</f>
        <v>0</v>
      </c>
      <c r="AD26">
        <f>ROUND((((ET26)-(EU26))+AE26),2)</f>
        <v>3167.12</v>
      </c>
      <c r="AE26">
        <f>ROUND((EU26),2)</f>
        <v>353.32</v>
      </c>
      <c r="AF26">
        <f>ROUND((EV26),2)</f>
        <v>0</v>
      </c>
      <c r="AG26">
        <f t="shared" si="25"/>
        <v>0</v>
      </c>
      <c r="AH26">
        <f t="shared" si="26"/>
        <v>0</v>
      </c>
      <c r="AI26">
        <f t="shared" si="26"/>
        <v>25.96</v>
      </c>
      <c r="AJ26">
        <f t="shared" si="27"/>
        <v>0</v>
      </c>
      <c r="AK26" s="77">
        <f>AL26+AM26+AO26</f>
        <v>3167.12</v>
      </c>
      <c r="AL26">
        <v>0</v>
      </c>
      <c r="AM26" s="77">
        <f>'2.Лок.смета.и.Акт в ЕР'!F52</f>
        <v>3167.12</v>
      </c>
      <c r="AN26" s="77">
        <f>'2.Лок.смета.и.Акт в ЕР'!F53</f>
        <v>353.32</v>
      </c>
      <c r="AO26">
        <v>0</v>
      </c>
      <c r="AP26">
        <v>0</v>
      </c>
      <c r="AQ26">
        <v>0</v>
      </c>
      <c r="AR26">
        <v>25.96</v>
      </c>
      <c r="AS26">
        <v>0</v>
      </c>
      <c r="AT26">
        <v>90</v>
      </c>
      <c r="AU26">
        <v>43</v>
      </c>
      <c r="AV26">
        <v>1</v>
      </c>
      <c r="AW26">
        <v>1</v>
      </c>
      <c r="AZ26">
        <v>1</v>
      </c>
      <c r="BA26">
        <v>25.33</v>
      </c>
      <c r="BB26">
        <f>'2.Лок.смета.и.Акт в ЕР'!J52</f>
        <v>6.41</v>
      </c>
      <c r="BC26">
        <v>7.56</v>
      </c>
      <c r="BD26" t="s">
        <v>6</v>
      </c>
      <c r="BE26" t="s">
        <v>6</v>
      </c>
      <c r="BF26" t="s">
        <v>6</v>
      </c>
      <c r="BG26" t="s">
        <v>6</v>
      </c>
      <c r="BH26">
        <v>0</v>
      </c>
      <c r="BI26">
        <v>1</v>
      </c>
      <c r="BJ26" t="s">
        <v>21</v>
      </c>
      <c r="BM26">
        <v>1001</v>
      </c>
      <c r="BN26">
        <v>0</v>
      </c>
      <c r="BO26" t="s">
        <v>18</v>
      </c>
      <c r="BP26">
        <v>1</v>
      </c>
      <c r="BQ26">
        <v>1</v>
      </c>
      <c r="BR26">
        <v>0</v>
      </c>
      <c r="BS26">
        <f>'2.Лок.смета.и.Акт в ЕР'!J53</f>
        <v>18.329999999999998</v>
      </c>
      <c r="BT26">
        <v>1</v>
      </c>
      <c r="BU26">
        <v>1</v>
      </c>
      <c r="BV26">
        <v>1</v>
      </c>
      <c r="BW26">
        <v>1</v>
      </c>
      <c r="BX26">
        <v>1</v>
      </c>
      <c r="BY26" t="s">
        <v>6</v>
      </c>
      <c r="BZ26">
        <v>90</v>
      </c>
      <c r="CA26">
        <v>43</v>
      </c>
      <c r="CB26" t="s">
        <v>6</v>
      </c>
      <c r="CE26">
        <v>0</v>
      </c>
      <c r="CF26">
        <v>0</v>
      </c>
      <c r="CG26">
        <v>0</v>
      </c>
      <c r="CM26">
        <v>0</v>
      </c>
      <c r="CN26" t="s">
        <v>6</v>
      </c>
      <c r="CO26">
        <v>0</v>
      </c>
      <c r="CP26">
        <f t="shared" si="28"/>
        <v>64978</v>
      </c>
      <c r="CQ26">
        <f t="shared" si="29"/>
        <v>0</v>
      </c>
      <c r="CR26">
        <f t="shared" si="30"/>
        <v>20301.2392</v>
      </c>
      <c r="CS26">
        <f t="shared" si="31"/>
        <v>6476.355599999999</v>
      </c>
      <c r="CT26">
        <f t="shared" si="32"/>
        <v>0</v>
      </c>
      <c r="CU26">
        <f t="shared" si="33"/>
        <v>0</v>
      </c>
      <c r="CV26">
        <f t="shared" si="33"/>
        <v>0</v>
      </c>
      <c r="CW26">
        <f t="shared" si="33"/>
        <v>25.96</v>
      </c>
      <c r="CX26">
        <f t="shared" si="33"/>
        <v>0</v>
      </c>
      <c r="CY26">
        <f>(S26+R26)*(BZ26/100)</f>
        <v>18656.100000000002</v>
      </c>
      <c r="CZ26">
        <f>(S26+R26)*(CA26/100)</f>
        <v>8913.4699999999993</v>
      </c>
      <c r="DC26" t="s">
        <v>6</v>
      </c>
      <c r="DD26" t="s">
        <v>6</v>
      </c>
      <c r="DE26" t="s">
        <v>6</v>
      </c>
      <c r="DF26" t="s">
        <v>6</v>
      </c>
      <c r="DG26" t="s">
        <v>6</v>
      </c>
      <c r="DH26" t="s">
        <v>6</v>
      </c>
      <c r="DI26" t="s">
        <v>6</v>
      </c>
      <c r="DJ26" t="s">
        <v>6</v>
      </c>
      <c r="DK26" t="s">
        <v>6</v>
      </c>
      <c r="DL26" t="s">
        <v>6</v>
      </c>
      <c r="DM26" t="s">
        <v>6</v>
      </c>
      <c r="DN26">
        <f>'2.Лок.смета.и.Акт в ЕР'!E54</f>
        <v>95</v>
      </c>
      <c r="DO26">
        <f>'2.Лок.смета.и.Акт в ЕР'!E55</f>
        <v>50</v>
      </c>
      <c r="DP26">
        <v>1</v>
      </c>
      <c r="DQ26">
        <v>1</v>
      </c>
      <c r="DU26">
        <v>1007</v>
      </c>
      <c r="DV26" t="s">
        <v>20</v>
      </c>
      <c r="DW26" t="str">
        <f>'2.Лок.смета.и.Акт в ЕР'!D50</f>
        <v>1000 м3 грунта</v>
      </c>
      <c r="DX26">
        <v>1000</v>
      </c>
      <c r="DZ26" t="s">
        <v>6</v>
      </c>
      <c r="EA26" t="s">
        <v>6</v>
      </c>
      <c r="EB26" t="s">
        <v>6</v>
      </c>
      <c r="EC26" t="s">
        <v>6</v>
      </c>
      <c r="EE26">
        <v>53008004</v>
      </c>
      <c r="EF26">
        <v>1</v>
      </c>
      <c r="EG26" t="s">
        <v>22</v>
      </c>
      <c r="EH26">
        <v>0</v>
      </c>
      <c r="EI26" t="s">
        <v>6</v>
      </c>
      <c r="EJ26">
        <v>1</v>
      </c>
      <c r="EK26">
        <v>1001</v>
      </c>
      <c r="EL26" t="s">
        <v>23</v>
      </c>
      <c r="EM26" t="s">
        <v>24</v>
      </c>
      <c r="EO26" t="s">
        <v>6</v>
      </c>
      <c r="EQ26">
        <v>131072</v>
      </c>
      <c r="ER26" s="77">
        <f>ES26+ET26+EV26</f>
        <v>3167.12</v>
      </c>
      <c r="ES26">
        <v>0</v>
      </c>
      <c r="ET26" s="77">
        <f>'2.Лок.смета.и.Акт в ЕР'!F52</f>
        <v>3167.12</v>
      </c>
      <c r="EU26" s="77">
        <f>'2.Лок.смета.и.Акт в ЕР'!F53</f>
        <v>353.32</v>
      </c>
      <c r="EV26">
        <v>0</v>
      </c>
      <c r="EW26">
        <v>0</v>
      </c>
      <c r="EX26">
        <v>25.96</v>
      </c>
      <c r="EY26">
        <v>0</v>
      </c>
      <c r="FQ26">
        <v>0</v>
      </c>
      <c r="FR26">
        <f t="shared" si="34"/>
        <v>0</v>
      </c>
      <c r="FS26">
        <v>0</v>
      </c>
      <c r="FX26">
        <v>95</v>
      </c>
      <c r="FY26">
        <v>50</v>
      </c>
      <c r="GA26" t="s">
        <v>6</v>
      </c>
      <c r="GD26">
        <v>1</v>
      </c>
      <c r="GF26">
        <v>-603028325</v>
      </c>
      <c r="GG26">
        <v>2</v>
      </c>
      <c r="GH26">
        <v>1</v>
      </c>
      <c r="GI26">
        <v>2</v>
      </c>
      <c r="GJ26">
        <v>0</v>
      </c>
      <c r="GK26">
        <v>0</v>
      </c>
      <c r="GL26">
        <f t="shared" si="35"/>
        <v>0</v>
      </c>
      <c r="GM26">
        <f t="shared" si="36"/>
        <v>92547</v>
      </c>
      <c r="GN26">
        <f t="shared" si="37"/>
        <v>92547</v>
      </c>
      <c r="GO26">
        <f t="shared" si="38"/>
        <v>0</v>
      </c>
      <c r="GP26">
        <f t="shared" si="39"/>
        <v>0</v>
      </c>
      <c r="GR26">
        <v>0</v>
      </c>
      <c r="GS26">
        <v>3</v>
      </c>
      <c r="GT26">
        <v>0</v>
      </c>
      <c r="GU26" t="s">
        <v>6</v>
      </c>
      <c r="GV26">
        <f t="shared" si="40"/>
        <v>0</v>
      </c>
      <c r="GW26">
        <v>1010.1</v>
      </c>
      <c r="GX26">
        <f t="shared" si="41"/>
        <v>0</v>
      </c>
      <c r="HA26">
        <v>0</v>
      </c>
      <c r="HB26">
        <v>0</v>
      </c>
      <c r="HC26">
        <f t="shared" si="42"/>
        <v>0</v>
      </c>
      <c r="HE26" t="s">
        <v>6</v>
      </c>
      <c r="HF26" t="s">
        <v>6</v>
      </c>
      <c r="HM26" t="s">
        <v>6</v>
      </c>
      <c r="HN26" t="s">
        <v>6</v>
      </c>
      <c r="HO26" t="s">
        <v>6</v>
      </c>
      <c r="HP26" t="s">
        <v>6</v>
      </c>
      <c r="HQ26" t="s">
        <v>6</v>
      </c>
      <c r="IF26">
        <v>-1</v>
      </c>
      <c r="IK26">
        <v>0</v>
      </c>
      <c r="IL26" t="s">
        <v>207</v>
      </c>
      <c r="IM26">
        <v>3.2006999999999999</v>
      </c>
    </row>
    <row r="27" spans="1:255" x14ac:dyDescent="0.2">
      <c r="A27" s="2">
        <v>17</v>
      </c>
      <c r="B27" s="2">
        <v>1</v>
      </c>
      <c r="C27" s="2">
        <f>ROW(SmtRes!A5)</f>
        <v>5</v>
      </c>
      <c r="D27" s="2">
        <f>ROW(EtalonRes!A5)</f>
        <v>5</v>
      </c>
      <c r="E27" s="2" t="s">
        <v>25</v>
      </c>
      <c r="F27" s="2" t="s">
        <v>26</v>
      </c>
      <c r="G27" s="2" t="s">
        <v>27</v>
      </c>
      <c r="H27" s="2" t="s">
        <v>28</v>
      </c>
      <c r="I27" s="2">
        <f>'2.Лок.смета.и.Акт в ЕР'!E58</f>
        <v>5505.2039999999997</v>
      </c>
      <c r="J27" s="2">
        <v>0</v>
      </c>
      <c r="K27" s="2">
        <f>ROUND(2240.49*1.75+960.21*1.65,9)</f>
        <v>5505.2039999999997</v>
      </c>
      <c r="L27" s="2"/>
      <c r="M27" s="2"/>
      <c r="N27" s="2"/>
      <c r="O27" s="2">
        <f t="shared" si="14"/>
        <v>16406</v>
      </c>
      <c r="P27" s="2">
        <f t="shared" si="15"/>
        <v>0</v>
      </c>
      <c r="Q27" s="2">
        <f t="shared" si="16"/>
        <v>16406</v>
      </c>
      <c r="R27" s="2">
        <f t="shared" si="17"/>
        <v>0</v>
      </c>
      <c r="S27" s="2">
        <f t="shared" si="18"/>
        <v>0</v>
      </c>
      <c r="T27" s="2">
        <f t="shared" si="19"/>
        <v>0</v>
      </c>
      <c r="U27" s="2">
        <f t="shared" si="20"/>
        <v>0</v>
      </c>
      <c r="V27" s="2">
        <f t="shared" si="21"/>
        <v>0</v>
      </c>
      <c r="W27" s="2">
        <f t="shared" si="22"/>
        <v>0</v>
      </c>
      <c r="X27" s="2">
        <f t="shared" si="23"/>
        <v>0</v>
      </c>
      <c r="Y27" s="2">
        <f t="shared" si="23"/>
        <v>0</v>
      </c>
      <c r="Z27" s="2"/>
      <c r="AA27" s="2">
        <v>62803415</v>
      </c>
      <c r="AB27" s="2">
        <f t="shared" si="24"/>
        <v>2.98</v>
      </c>
      <c r="AC27" s="2">
        <f>ROUND((ES27),2)</f>
        <v>0</v>
      </c>
      <c r="AD27" s="2">
        <f>ROUND(((ET27)+ROUND(((EU27)*1.85),2)),2)</f>
        <v>2.98</v>
      </c>
      <c r="AE27" s="2">
        <f>ROUND(((EU27)+ROUND(((EU27)*1.85),2)),2)</f>
        <v>0</v>
      </c>
      <c r="AF27" s="2">
        <f>ROUND(((EV27)+ROUND(((EV27)*1.85),2)),2)</f>
        <v>0</v>
      </c>
      <c r="AG27" s="2">
        <f t="shared" si="25"/>
        <v>0</v>
      </c>
      <c r="AH27" s="2">
        <f t="shared" si="26"/>
        <v>0</v>
      </c>
      <c r="AI27" s="2">
        <f t="shared" si="26"/>
        <v>0</v>
      </c>
      <c r="AJ27" s="2">
        <f t="shared" si="27"/>
        <v>0</v>
      </c>
      <c r="AK27" s="2">
        <v>2.98</v>
      </c>
      <c r="AL27" s="2">
        <v>0</v>
      </c>
      <c r="AM27" s="2">
        <v>2.98</v>
      </c>
      <c r="AN27" s="2">
        <v>0</v>
      </c>
      <c r="AO27" s="2">
        <v>0</v>
      </c>
      <c r="AP27" s="2">
        <v>0</v>
      </c>
      <c r="AQ27" s="2">
        <v>0</v>
      </c>
      <c r="AR27" s="2">
        <v>0</v>
      </c>
      <c r="AS27" s="2">
        <v>0</v>
      </c>
      <c r="AT27" s="2">
        <v>0</v>
      </c>
      <c r="AU27" s="2">
        <v>0</v>
      </c>
      <c r="AV27" s="2">
        <v>1</v>
      </c>
      <c r="AW27" s="2">
        <v>1</v>
      </c>
      <c r="AX27" s="2"/>
      <c r="AY27" s="2"/>
      <c r="AZ27" s="2">
        <v>1</v>
      </c>
      <c r="BA27" s="2">
        <v>1</v>
      </c>
      <c r="BB27" s="2">
        <v>1</v>
      </c>
      <c r="BC27" s="2">
        <v>1</v>
      </c>
      <c r="BD27" s="2" t="s">
        <v>6</v>
      </c>
      <c r="BE27" s="2" t="s">
        <v>6</v>
      </c>
      <c r="BF27" s="2" t="s">
        <v>6</v>
      </c>
      <c r="BG27" s="2" t="s">
        <v>6</v>
      </c>
      <c r="BH27" s="2">
        <v>0</v>
      </c>
      <c r="BI27" s="2">
        <v>1</v>
      </c>
      <c r="BJ27" s="2" t="s">
        <v>29</v>
      </c>
      <c r="BK27" s="2"/>
      <c r="BL27" s="2"/>
      <c r="BM27" s="2">
        <v>700001</v>
      </c>
      <c r="BN27" s="2">
        <v>0</v>
      </c>
      <c r="BO27" s="2" t="s">
        <v>6</v>
      </c>
      <c r="BP27" s="2">
        <v>0</v>
      </c>
      <c r="BQ27" s="2">
        <v>43</v>
      </c>
      <c r="BR27" s="2">
        <v>0</v>
      </c>
      <c r="BS27" s="2">
        <v>1</v>
      </c>
      <c r="BT27" s="2">
        <v>1</v>
      </c>
      <c r="BU27" s="2">
        <v>1</v>
      </c>
      <c r="BV27" s="2">
        <v>1</v>
      </c>
      <c r="BW27" s="2">
        <v>1</v>
      </c>
      <c r="BX27" s="2">
        <v>1</v>
      </c>
      <c r="BY27" s="2" t="s">
        <v>6</v>
      </c>
      <c r="BZ27" s="2">
        <v>0</v>
      </c>
      <c r="CA27" s="2">
        <v>0</v>
      </c>
      <c r="CB27" s="2" t="s">
        <v>6</v>
      </c>
      <c r="CC27" s="2"/>
      <c r="CD27" s="2"/>
      <c r="CE27" s="2">
        <v>0</v>
      </c>
      <c r="CF27" s="2">
        <v>0</v>
      </c>
      <c r="CG27" s="2">
        <v>0</v>
      </c>
      <c r="CH27" s="2"/>
      <c r="CI27" s="2"/>
      <c r="CJ27" s="2"/>
      <c r="CK27" s="2"/>
      <c r="CL27" s="2"/>
      <c r="CM27" s="2">
        <v>0</v>
      </c>
      <c r="CN27" s="2" t="s">
        <v>6</v>
      </c>
      <c r="CO27" s="2">
        <v>0</v>
      </c>
      <c r="CP27" s="2">
        <f t="shared" si="28"/>
        <v>16406</v>
      </c>
      <c r="CQ27" s="2">
        <f t="shared" si="29"/>
        <v>0</v>
      </c>
      <c r="CR27" s="2">
        <f t="shared" si="30"/>
        <v>2.98</v>
      </c>
      <c r="CS27" s="2">
        <f t="shared" si="31"/>
        <v>0</v>
      </c>
      <c r="CT27" s="2">
        <f t="shared" si="32"/>
        <v>0</v>
      </c>
      <c r="CU27" s="2">
        <f t="shared" si="33"/>
        <v>0</v>
      </c>
      <c r="CV27" s="2">
        <f t="shared" si="33"/>
        <v>0</v>
      </c>
      <c r="CW27" s="2">
        <f t="shared" si="33"/>
        <v>0</v>
      </c>
      <c r="CX27" s="2">
        <f t="shared" si="33"/>
        <v>0</v>
      </c>
      <c r="CY27" s="2">
        <f>(((S27+(R27*IF(0,0,1)))*AT27)/100)</f>
        <v>0</v>
      </c>
      <c r="CZ27" s="2">
        <f>(((S27+(R27*IF(0,0,1)))*AU27)/100)</f>
        <v>0</v>
      </c>
      <c r="DA27" s="2"/>
      <c r="DB27" s="2"/>
      <c r="DC27" s="2" t="s">
        <v>6</v>
      </c>
      <c r="DD27" s="2" t="s">
        <v>6</v>
      </c>
      <c r="DE27" s="2" t="s">
        <v>6</v>
      </c>
      <c r="DF27" s="2" t="s">
        <v>6</v>
      </c>
      <c r="DG27" s="2" t="s">
        <v>6</v>
      </c>
      <c r="DH27" s="2" t="s">
        <v>6</v>
      </c>
      <c r="DI27" s="2" t="s">
        <v>6</v>
      </c>
      <c r="DJ27" s="2" t="s">
        <v>6</v>
      </c>
      <c r="DK27" s="2" t="s">
        <v>6</v>
      </c>
      <c r="DL27" s="2" t="s">
        <v>6</v>
      </c>
      <c r="DM27" s="2" t="s">
        <v>6</v>
      </c>
      <c r="DN27" s="2">
        <v>0</v>
      </c>
      <c r="DO27" s="2">
        <v>0</v>
      </c>
      <c r="DP27" s="2">
        <v>1</v>
      </c>
      <c r="DQ27" s="2">
        <v>1</v>
      </c>
      <c r="DR27" s="2"/>
      <c r="DS27" s="2"/>
      <c r="DT27" s="2"/>
      <c r="DU27" s="2">
        <v>1013</v>
      </c>
      <c r="DV27" s="2" t="s">
        <v>28</v>
      </c>
      <c r="DW27" s="2" t="s">
        <v>28</v>
      </c>
      <c r="DX27" s="2">
        <v>1</v>
      </c>
      <c r="DY27" s="2"/>
      <c r="DZ27" s="2" t="s">
        <v>6</v>
      </c>
      <c r="EA27" s="2" t="s">
        <v>6</v>
      </c>
      <c r="EB27" s="2" t="s">
        <v>6</v>
      </c>
      <c r="EC27" s="2" t="s">
        <v>6</v>
      </c>
      <c r="ED27" s="2"/>
      <c r="EE27" s="2">
        <v>53008220</v>
      </c>
      <c r="EF27" s="2">
        <v>43</v>
      </c>
      <c r="EG27" s="2" t="s">
        <v>30</v>
      </c>
      <c r="EH27" s="2">
        <v>0</v>
      </c>
      <c r="EI27" s="2" t="s">
        <v>6</v>
      </c>
      <c r="EJ27" s="2">
        <v>1</v>
      </c>
      <c r="EK27" s="2">
        <v>700001</v>
      </c>
      <c r="EL27" s="2" t="s">
        <v>31</v>
      </c>
      <c r="EM27" s="2" t="s">
        <v>32</v>
      </c>
      <c r="EN27" s="2"/>
      <c r="EO27" s="2" t="s">
        <v>6</v>
      </c>
      <c r="EP27" s="2"/>
      <c r="EQ27" s="2">
        <v>131072</v>
      </c>
      <c r="ER27" s="2">
        <v>2.98</v>
      </c>
      <c r="ES27" s="2">
        <v>0</v>
      </c>
      <c r="ET27" s="2">
        <v>2.98</v>
      </c>
      <c r="EU27" s="2">
        <v>0</v>
      </c>
      <c r="EV27" s="2">
        <v>0</v>
      </c>
      <c r="EW27" s="2">
        <v>0</v>
      </c>
      <c r="EX27" s="2">
        <v>0</v>
      </c>
      <c r="EY27" s="2">
        <v>0</v>
      </c>
      <c r="EZ27" s="2"/>
      <c r="FA27" s="2"/>
      <c r="FB27" s="2"/>
      <c r="FC27" s="2"/>
      <c r="FD27" s="2"/>
      <c r="FE27" s="2"/>
      <c r="FF27" s="2"/>
      <c r="FG27" s="2"/>
      <c r="FH27" s="2"/>
      <c r="FI27" s="2"/>
      <c r="FJ27" s="2"/>
      <c r="FK27" s="2"/>
      <c r="FL27" s="2"/>
      <c r="FM27" s="2"/>
      <c r="FN27" s="2"/>
      <c r="FO27" s="2"/>
      <c r="FP27" s="2"/>
      <c r="FQ27" s="2">
        <v>0</v>
      </c>
      <c r="FR27" s="2">
        <f t="shared" si="34"/>
        <v>0</v>
      </c>
      <c r="FS27" s="2">
        <v>0</v>
      </c>
      <c r="FT27" s="2"/>
      <c r="FU27" s="2"/>
      <c r="FV27" s="2"/>
      <c r="FW27" s="2"/>
      <c r="FX27" s="2">
        <v>0</v>
      </c>
      <c r="FY27" s="2">
        <v>0</v>
      </c>
      <c r="FZ27" s="2"/>
      <c r="GA27" s="2" t="s">
        <v>6</v>
      </c>
      <c r="GB27" s="2"/>
      <c r="GC27" s="2"/>
      <c r="GD27" s="2">
        <v>1</v>
      </c>
      <c r="GE27" s="2"/>
      <c r="GF27" s="2">
        <v>-1610609934</v>
      </c>
      <c r="GG27" s="2">
        <v>2</v>
      </c>
      <c r="GH27" s="2">
        <v>1</v>
      </c>
      <c r="GI27" s="2">
        <v>-2</v>
      </c>
      <c r="GJ27" s="2">
        <v>0</v>
      </c>
      <c r="GK27" s="2">
        <v>0</v>
      </c>
      <c r="GL27" s="2">
        <f t="shared" si="35"/>
        <v>0</v>
      </c>
      <c r="GM27" s="2">
        <f t="shared" si="36"/>
        <v>16406</v>
      </c>
      <c r="GN27" s="2">
        <f t="shared" si="37"/>
        <v>16406</v>
      </c>
      <c r="GO27" s="2">
        <f t="shared" si="38"/>
        <v>0</v>
      </c>
      <c r="GP27" s="2">
        <f t="shared" si="39"/>
        <v>0</v>
      </c>
      <c r="GQ27" s="2"/>
      <c r="GR27" s="2">
        <v>0</v>
      </c>
      <c r="GS27" s="2">
        <v>3</v>
      </c>
      <c r="GT27" s="2">
        <v>0</v>
      </c>
      <c r="GU27" s="2" t="s">
        <v>6</v>
      </c>
      <c r="GV27" s="2">
        <f t="shared" si="40"/>
        <v>0</v>
      </c>
      <c r="GW27" s="2">
        <v>1</v>
      </c>
      <c r="GX27" s="2">
        <f t="shared" si="41"/>
        <v>0</v>
      </c>
      <c r="GY27" s="2"/>
      <c r="GZ27" s="2"/>
      <c r="HA27" s="2">
        <v>0</v>
      </c>
      <c r="HB27" s="2">
        <v>0</v>
      </c>
      <c r="HC27" s="2">
        <f t="shared" si="42"/>
        <v>0</v>
      </c>
      <c r="HD27" s="2">
        <f>GM27</f>
        <v>16406</v>
      </c>
      <c r="HE27" s="2" t="s">
        <v>6</v>
      </c>
      <c r="HF27" s="2" t="s">
        <v>6</v>
      </c>
      <c r="HG27" s="2"/>
      <c r="HH27" s="2"/>
      <c r="HI27" s="2"/>
      <c r="HJ27" s="2"/>
      <c r="HK27" s="2"/>
      <c r="HL27" s="2"/>
      <c r="HM27" s="2" t="s">
        <v>6</v>
      </c>
      <c r="HN27" s="2" t="s">
        <v>6</v>
      </c>
      <c r="HO27" s="2" t="s">
        <v>6</v>
      </c>
      <c r="HP27" s="2" t="s">
        <v>6</v>
      </c>
      <c r="HQ27" s="2" t="s">
        <v>6</v>
      </c>
      <c r="HR27" s="2"/>
      <c r="HS27" s="2"/>
      <c r="HT27" s="2"/>
      <c r="HU27" s="2"/>
      <c r="HV27" s="2"/>
      <c r="HW27" s="2"/>
      <c r="HX27" s="2"/>
      <c r="HY27" s="2"/>
      <c r="HZ27" s="2"/>
      <c r="IA27" s="2"/>
      <c r="IB27" s="2"/>
      <c r="IC27" s="2"/>
      <c r="ID27" s="2"/>
      <c r="IE27" s="2"/>
      <c r="IF27" s="2">
        <v>-1</v>
      </c>
      <c r="IG27" s="2"/>
      <c r="IH27" s="2"/>
      <c r="II27" s="2"/>
      <c r="IJ27" s="2"/>
      <c r="IK27" s="2">
        <v>0</v>
      </c>
      <c r="IL27" s="2" t="s">
        <v>208</v>
      </c>
      <c r="IM27" s="2">
        <v>5505.2039999999997</v>
      </c>
      <c r="IN27" s="2"/>
      <c r="IO27" s="2"/>
      <c r="IP27" s="2"/>
      <c r="IQ27" s="2"/>
      <c r="IR27" s="2"/>
      <c r="IS27" s="2"/>
      <c r="IT27" s="2"/>
      <c r="IU27" s="2"/>
    </row>
    <row r="28" spans="1:255" x14ac:dyDescent="0.2">
      <c r="A28">
        <v>17</v>
      </c>
      <c r="B28">
        <v>1</v>
      </c>
      <c r="C28">
        <f>ROW(SmtRes!A6)</f>
        <v>6</v>
      </c>
      <c r="D28">
        <f>ROW(EtalonRes!A6)</f>
        <v>6</v>
      </c>
      <c r="E28" t="s">
        <v>25</v>
      </c>
      <c r="F28" t="s">
        <v>26</v>
      </c>
      <c r="G28" t="s">
        <v>27</v>
      </c>
      <c r="H28" t="s">
        <v>28</v>
      </c>
      <c r="I28">
        <f>'2.Лок.смета.и.Акт в ЕР'!E58</f>
        <v>5505.2039999999997</v>
      </c>
      <c r="J28">
        <v>0</v>
      </c>
      <c r="K28">
        <f>ROUND(2240.49*1.75+960.21*1.65,9)</f>
        <v>5505.2039999999997</v>
      </c>
      <c r="O28">
        <f t="shared" si="14"/>
        <v>116807</v>
      </c>
      <c r="P28">
        <f t="shared" si="15"/>
        <v>0</v>
      </c>
      <c r="Q28">
        <f t="shared" si="16"/>
        <v>116807</v>
      </c>
      <c r="R28">
        <f t="shared" si="17"/>
        <v>0</v>
      </c>
      <c r="S28">
        <f t="shared" si="18"/>
        <v>0</v>
      </c>
      <c r="T28">
        <f t="shared" si="19"/>
        <v>0</v>
      </c>
      <c r="U28">
        <f t="shared" si="20"/>
        <v>0</v>
      </c>
      <c r="V28">
        <f t="shared" si="21"/>
        <v>0</v>
      </c>
      <c r="W28">
        <f t="shared" si="22"/>
        <v>0</v>
      </c>
      <c r="X28">
        <f t="shared" si="23"/>
        <v>0</v>
      </c>
      <c r="Y28">
        <f t="shared" si="23"/>
        <v>0</v>
      </c>
      <c r="AA28">
        <v>62803416</v>
      </c>
      <c r="AB28">
        <f t="shared" si="24"/>
        <v>2.98</v>
      </c>
      <c r="AC28">
        <f>ROUND((ES28),2)</f>
        <v>0</v>
      </c>
      <c r="AD28">
        <f>ROUND(((ET28)+ROUND(((EU28)*1.85),2)),2)</f>
        <v>2.98</v>
      </c>
      <c r="AE28">
        <f>ROUND(((EU28)+ROUND(((EU28)*1.85),2)),2)</f>
        <v>0</v>
      </c>
      <c r="AF28">
        <f>ROUND(((EV28)+ROUND(((EV28)*1.85),2)),2)</f>
        <v>0</v>
      </c>
      <c r="AG28">
        <f t="shared" si="25"/>
        <v>0</v>
      </c>
      <c r="AH28">
        <f t="shared" si="26"/>
        <v>0</v>
      </c>
      <c r="AI28">
        <f t="shared" si="26"/>
        <v>0</v>
      </c>
      <c r="AJ28">
        <f t="shared" si="27"/>
        <v>0</v>
      </c>
      <c r="AK28" s="77">
        <f>AL28+AM28+AO28</f>
        <v>2.98</v>
      </c>
      <c r="AL28">
        <v>0</v>
      </c>
      <c r="AM28" s="77">
        <f>'2.Лок.смета.и.Акт в ЕР'!F60</f>
        <v>2.98</v>
      </c>
      <c r="AN28">
        <v>0</v>
      </c>
      <c r="AO28">
        <v>0</v>
      </c>
      <c r="AP28">
        <v>0</v>
      </c>
      <c r="AQ28">
        <v>0</v>
      </c>
      <c r="AR28">
        <v>0</v>
      </c>
      <c r="AS28">
        <v>0</v>
      </c>
      <c r="AT28">
        <v>0</v>
      </c>
      <c r="AU28">
        <v>0</v>
      </c>
      <c r="AV28">
        <v>1</v>
      </c>
      <c r="AW28">
        <v>1</v>
      </c>
      <c r="AZ28">
        <v>1</v>
      </c>
      <c r="BA28">
        <v>1</v>
      </c>
      <c r="BB28">
        <f>'2.Лок.смета.и.Акт в ЕР'!J60</f>
        <v>7.12</v>
      </c>
      <c r="BC28">
        <v>1</v>
      </c>
      <c r="BD28" t="s">
        <v>6</v>
      </c>
      <c r="BE28" t="s">
        <v>6</v>
      </c>
      <c r="BF28" t="s">
        <v>6</v>
      </c>
      <c r="BG28" t="s">
        <v>6</v>
      </c>
      <c r="BH28">
        <v>0</v>
      </c>
      <c r="BI28">
        <v>1</v>
      </c>
      <c r="BJ28" t="s">
        <v>29</v>
      </c>
      <c r="BM28">
        <v>700001</v>
      </c>
      <c r="BN28">
        <v>0</v>
      </c>
      <c r="BO28" t="s">
        <v>6</v>
      </c>
      <c r="BP28">
        <v>0</v>
      </c>
      <c r="BQ28">
        <v>43</v>
      </c>
      <c r="BR28">
        <v>0</v>
      </c>
      <c r="BS28">
        <v>18.329999999999998</v>
      </c>
      <c r="BT28">
        <v>1</v>
      </c>
      <c r="BU28">
        <v>1</v>
      </c>
      <c r="BV28">
        <v>1</v>
      </c>
      <c r="BW28">
        <v>1</v>
      </c>
      <c r="BX28">
        <v>1</v>
      </c>
      <c r="BY28" t="s">
        <v>6</v>
      </c>
      <c r="BZ28">
        <v>0</v>
      </c>
      <c r="CA28">
        <v>0</v>
      </c>
      <c r="CB28" t="s">
        <v>6</v>
      </c>
      <c r="CE28">
        <v>0</v>
      </c>
      <c r="CF28">
        <v>0</v>
      </c>
      <c r="CG28">
        <v>0</v>
      </c>
      <c r="CM28">
        <v>0</v>
      </c>
      <c r="CN28" t="s">
        <v>6</v>
      </c>
      <c r="CO28">
        <v>0</v>
      </c>
      <c r="CP28">
        <f t="shared" si="28"/>
        <v>116807</v>
      </c>
      <c r="CQ28">
        <f t="shared" si="29"/>
        <v>0</v>
      </c>
      <c r="CR28">
        <f t="shared" si="30"/>
        <v>21.217600000000001</v>
      </c>
      <c r="CS28">
        <f t="shared" si="31"/>
        <v>0</v>
      </c>
      <c r="CT28">
        <f t="shared" si="32"/>
        <v>0</v>
      </c>
      <c r="CU28">
        <f t="shared" si="33"/>
        <v>0</v>
      </c>
      <c r="CV28">
        <f t="shared" si="33"/>
        <v>0</v>
      </c>
      <c r="CW28">
        <f t="shared" si="33"/>
        <v>0</v>
      </c>
      <c r="CX28">
        <f t="shared" si="33"/>
        <v>0</v>
      </c>
      <c r="CY28">
        <f>(S28+R28)*(BZ28/100)</f>
        <v>0</v>
      </c>
      <c r="CZ28">
        <f>(S28+R28)*(CA28/100)</f>
        <v>0</v>
      </c>
      <c r="DC28" t="s">
        <v>6</v>
      </c>
      <c r="DD28" t="s">
        <v>6</v>
      </c>
      <c r="DE28" t="s">
        <v>6</v>
      </c>
      <c r="DF28" t="s">
        <v>6</v>
      </c>
      <c r="DG28" t="s">
        <v>6</v>
      </c>
      <c r="DH28" t="s">
        <v>6</v>
      </c>
      <c r="DI28" t="s">
        <v>6</v>
      </c>
      <c r="DJ28" t="s">
        <v>6</v>
      </c>
      <c r="DK28" t="s">
        <v>6</v>
      </c>
      <c r="DL28" t="s">
        <v>6</v>
      </c>
      <c r="DM28" t="s">
        <v>6</v>
      </c>
      <c r="DN28">
        <v>0</v>
      </c>
      <c r="DO28">
        <v>0</v>
      </c>
      <c r="DP28">
        <v>1</v>
      </c>
      <c r="DQ28">
        <v>1</v>
      </c>
      <c r="DU28">
        <v>1013</v>
      </c>
      <c r="DV28" t="s">
        <v>28</v>
      </c>
      <c r="DW28" t="str">
        <f>'2.Лок.смета.и.Акт в ЕР'!D58</f>
        <v>1 Т ГРУЗА</v>
      </c>
      <c r="DX28">
        <v>1</v>
      </c>
      <c r="DZ28" t="s">
        <v>6</v>
      </c>
      <c r="EA28" t="s">
        <v>6</v>
      </c>
      <c r="EB28" t="s">
        <v>6</v>
      </c>
      <c r="EC28" t="s">
        <v>6</v>
      </c>
      <c r="EE28">
        <v>53008220</v>
      </c>
      <c r="EF28">
        <v>43</v>
      </c>
      <c r="EG28" t="s">
        <v>30</v>
      </c>
      <c r="EH28">
        <v>0</v>
      </c>
      <c r="EI28" t="s">
        <v>6</v>
      </c>
      <c r="EJ28">
        <v>1</v>
      </c>
      <c r="EK28">
        <v>700001</v>
      </c>
      <c r="EL28" t="s">
        <v>31</v>
      </c>
      <c r="EM28" t="s">
        <v>32</v>
      </c>
      <c r="EO28" t="s">
        <v>6</v>
      </c>
      <c r="EQ28">
        <v>131072</v>
      </c>
      <c r="ER28" s="77">
        <f>ES28+ET28+EV28</f>
        <v>2.98</v>
      </c>
      <c r="ES28">
        <v>0</v>
      </c>
      <c r="ET28" s="77">
        <f>'2.Лок.смета.и.Акт в ЕР'!F60</f>
        <v>2.98</v>
      </c>
      <c r="EU28">
        <v>0</v>
      </c>
      <c r="EV28">
        <v>0</v>
      </c>
      <c r="EW28">
        <v>0</v>
      </c>
      <c r="EX28">
        <v>0</v>
      </c>
      <c r="EY28">
        <v>0</v>
      </c>
      <c r="FQ28">
        <v>0</v>
      </c>
      <c r="FR28">
        <f t="shared" si="34"/>
        <v>0</v>
      </c>
      <c r="FS28">
        <v>0</v>
      </c>
      <c r="FX28">
        <v>0</v>
      </c>
      <c r="FY28">
        <v>0</v>
      </c>
      <c r="GA28" t="s">
        <v>6</v>
      </c>
      <c r="GD28">
        <v>1</v>
      </c>
      <c r="GF28">
        <v>-1610609934</v>
      </c>
      <c r="GG28">
        <v>2</v>
      </c>
      <c r="GH28">
        <v>1</v>
      </c>
      <c r="GI28">
        <v>2</v>
      </c>
      <c r="GJ28">
        <v>0</v>
      </c>
      <c r="GK28">
        <v>0</v>
      </c>
      <c r="GL28">
        <f t="shared" si="35"/>
        <v>0</v>
      </c>
      <c r="GM28">
        <f t="shared" si="36"/>
        <v>116807</v>
      </c>
      <c r="GN28">
        <f t="shared" si="37"/>
        <v>116807</v>
      </c>
      <c r="GO28">
        <f t="shared" si="38"/>
        <v>0</v>
      </c>
      <c r="GP28">
        <f t="shared" si="39"/>
        <v>0</v>
      </c>
      <c r="GR28">
        <v>0</v>
      </c>
      <c r="GS28">
        <v>3</v>
      </c>
      <c r="GT28">
        <v>0</v>
      </c>
      <c r="GU28" t="s">
        <v>6</v>
      </c>
      <c r="GV28">
        <f t="shared" si="40"/>
        <v>0</v>
      </c>
      <c r="GW28">
        <v>1018</v>
      </c>
      <c r="GX28">
        <f t="shared" si="41"/>
        <v>0</v>
      </c>
      <c r="HA28">
        <v>0</v>
      </c>
      <c r="HB28">
        <v>0</v>
      </c>
      <c r="HC28">
        <f t="shared" si="42"/>
        <v>0</v>
      </c>
      <c r="HD28">
        <f>GM28</f>
        <v>116807</v>
      </c>
      <c r="HE28" t="s">
        <v>6</v>
      </c>
      <c r="HF28" t="s">
        <v>6</v>
      </c>
      <c r="HM28" t="s">
        <v>6</v>
      </c>
      <c r="HN28" t="s">
        <v>6</v>
      </c>
      <c r="HO28" t="s">
        <v>6</v>
      </c>
      <c r="HP28" t="s">
        <v>6</v>
      </c>
      <c r="HQ28" t="s">
        <v>6</v>
      </c>
      <c r="IF28">
        <v>-1</v>
      </c>
      <c r="IK28">
        <v>0</v>
      </c>
      <c r="IL28" t="s">
        <v>208</v>
      </c>
      <c r="IM28">
        <v>5505.2039999999997</v>
      </c>
    </row>
    <row r="29" spans="1:255" x14ac:dyDescent="0.2">
      <c r="A29" s="2">
        <v>17</v>
      </c>
      <c r="B29" s="2">
        <v>1</v>
      </c>
      <c r="C29" s="2">
        <f>ROW(SmtRes!A10)</f>
        <v>10</v>
      </c>
      <c r="D29" s="2">
        <f>ROW(EtalonRes!A11)</f>
        <v>11</v>
      </c>
      <c r="E29" s="2" t="s">
        <v>33</v>
      </c>
      <c r="F29" s="2" t="s">
        <v>34</v>
      </c>
      <c r="G29" s="2" t="s">
        <v>35</v>
      </c>
      <c r="H29" s="2" t="s">
        <v>20</v>
      </c>
      <c r="I29" s="2">
        <f>'2.Лок.смета.и.Акт в ЕР'!E63</f>
        <v>3.2006999999999999</v>
      </c>
      <c r="J29" s="2">
        <v>0</v>
      </c>
      <c r="K29" s="2">
        <f>ROUND(I25,9)</f>
        <v>3.2006999999999999</v>
      </c>
      <c r="L29" s="2"/>
      <c r="M29" s="2"/>
      <c r="N29" s="2"/>
      <c r="O29" s="2">
        <f t="shared" si="14"/>
        <v>1250</v>
      </c>
      <c r="P29" s="2">
        <f t="shared" si="15"/>
        <v>0</v>
      </c>
      <c r="Q29" s="2">
        <f t="shared" si="16"/>
        <v>1158</v>
      </c>
      <c r="R29" s="2">
        <f t="shared" si="17"/>
        <v>173</v>
      </c>
      <c r="S29" s="2">
        <f t="shared" si="18"/>
        <v>92</v>
      </c>
      <c r="T29" s="2">
        <f t="shared" si="19"/>
        <v>0</v>
      </c>
      <c r="U29" s="2">
        <f t="shared" si="20"/>
        <v>11.682554999999999</v>
      </c>
      <c r="V29" s="2">
        <f t="shared" si="21"/>
        <v>12.706779000000001</v>
      </c>
      <c r="W29" s="2">
        <f t="shared" si="22"/>
        <v>0</v>
      </c>
      <c r="X29" s="2">
        <f t="shared" si="23"/>
        <v>252</v>
      </c>
      <c r="Y29" s="2">
        <f t="shared" si="23"/>
        <v>133</v>
      </c>
      <c r="Z29" s="2"/>
      <c r="AA29" s="2">
        <v>62803415</v>
      </c>
      <c r="AB29" s="2">
        <f t="shared" si="24"/>
        <v>390.48</v>
      </c>
      <c r="AC29" s="2">
        <f>ROUND((ES29+(SUM(SmtRes!BC7:'SmtRes'!BC10)+SUM(EtalonRes!AL7:'EtalonRes'!AL11))),2)</f>
        <v>0</v>
      </c>
      <c r="AD29" s="2">
        <f>ROUND((((ET29)-(EU29))+AE29),2)</f>
        <v>361.75</v>
      </c>
      <c r="AE29" s="2">
        <f>ROUND((EU29),2)</f>
        <v>54.03</v>
      </c>
      <c r="AF29" s="2">
        <f>ROUND((EV29),2)</f>
        <v>28.73</v>
      </c>
      <c r="AG29" s="2">
        <f t="shared" si="25"/>
        <v>0</v>
      </c>
      <c r="AH29" s="2">
        <f t="shared" si="26"/>
        <v>3.65</v>
      </c>
      <c r="AI29" s="2">
        <f t="shared" si="26"/>
        <v>3.97</v>
      </c>
      <c r="AJ29" s="2">
        <f t="shared" si="27"/>
        <v>0</v>
      </c>
      <c r="AK29" s="2">
        <v>394.84</v>
      </c>
      <c r="AL29" s="2">
        <v>4.3600000000000003</v>
      </c>
      <c r="AM29" s="2">
        <v>361.75</v>
      </c>
      <c r="AN29" s="2">
        <v>54.03</v>
      </c>
      <c r="AO29" s="2">
        <v>28.73</v>
      </c>
      <c r="AP29" s="2">
        <v>0</v>
      </c>
      <c r="AQ29" s="2">
        <v>3.65</v>
      </c>
      <c r="AR29" s="2">
        <v>3.97</v>
      </c>
      <c r="AS29" s="2">
        <v>0</v>
      </c>
      <c r="AT29" s="2">
        <v>95</v>
      </c>
      <c r="AU29" s="2">
        <v>50</v>
      </c>
      <c r="AV29" s="2">
        <v>1</v>
      </c>
      <c r="AW29" s="2">
        <v>1</v>
      </c>
      <c r="AX29" s="2"/>
      <c r="AY29" s="2"/>
      <c r="AZ29" s="2">
        <v>1</v>
      </c>
      <c r="BA29" s="2">
        <v>1</v>
      </c>
      <c r="BB29" s="2">
        <v>1</v>
      </c>
      <c r="BC29" s="2">
        <v>1</v>
      </c>
      <c r="BD29" s="2" t="s">
        <v>6</v>
      </c>
      <c r="BE29" s="2" t="s">
        <v>6</v>
      </c>
      <c r="BF29" s="2" t="s">
        <v>6</v>
      </c>
      <c r="BG29" s="2" t="s">
        <v>6</v>
      </c>
      <c r="BH29" s="2">
        <v>0</v>
      </c>
      <c r="BI29" s="2">
        <v>1</v>
      </c>
      <c r="BJ29" s="2" t="s">
        <v>36</v>
      </c>
      <c r="BK29" s="2"/>
      <c r="BL29" s="2"/>
      <c r="BM29" s="2">
        <v>1001</v>
      </c>
      <c r="BN29" s="2">
        <v>0</v>
      </c>
      <c r="BO29" s="2" t="s">
        <v>6</v>
      </c>
      <c r="BP29" s="2">
        <v>0</v>
      </c>
      <c r="BQ29" s="2">
        <v>1</v>
      </c>
      <c r="BR29" s="2">
        <v>0</v>
      </c>
      <c r="BS29" s="2">
        <v>1</v>
      </c>
      <c r="BT29" s="2">
        <v>1</v>
      </c>
      <c r="BU29" s="2">
        <v>1</v>
      </c>
      <c r="BV29" s="2">
        <v>1</v>
      </c>
      <c r="BW29" s="2">
        <v>1</v>
      </c>
      <c r="BX29" s="2">
        <v>1</v>
      </c>
      <c r="BY29" s="2" t="s">
        <v>6</v>
      </c>
      <c r="BZ29" s="2">
        <v>95</v>
      </c>
      <c r="CA29" s="2">
        <v>50</v>
      </c>
      <c r="CB29" s="2" t="s">
        <v>6</v>
      </c>
      <c r="CC29" s="2"/>
      <c r="CD29" s="2"/>
      <c r="CE29" s="2">
        <v>0</v>
      </c>
      <c r="CF29" s="2">
        <v>0</v>
      </c>
      <c r="CG29" s="2">
        <v>0</v>
      </c>
      <c r="CH29" s="2"/>
      <c r="CI29" s="2"/>
      <c r="CJ29" s="2"/>
      <c r="CK29" s="2"/>
      <c r="CL29" s="2"/>
      <c r="CM29" s="2">
        <v>0</v>
      </c>
      <c r="CN29" s="2" t="s">
        <v>6</v>
      </c>
      <c r="CO29" s="2">
        <v>0</v>
      </c>
      <c r="CP29" s="2">
        <f t="shared" si="28"/>
        <v>1250</v>
      </c>
      <c r="CQ29" s="2">
        <f t="shared" si="29"/>
        <v>0</v>
      </c>
      <c r="CR29" s="2">
        <f t="shared" si="30"/>
        <v>361.75</v>
      </c>
      <c r="CS29" s="2">
        <f t="shared" si="31"/>
        <v>54.03</v>
      </c>
      <c r="CT29" s="2">
        <f t="shared" si="32"/>
        <v>28.73</v>
      </c>
      <c r="CU29" s="2">
        <f t="shared" si="33"/>
        <v>0</v>
      </c>
      <c r="CV29" s="2">
        <f t="shared" si="33"/>
        <v>3.65</v>
      </c>
      <c r="CW29" s="2">
        <f t="shared" si="33"/>
        <v>3.97</v>
      </c>
      <c r="CX29" s="2">
        <f t="shared" si="33"/>
        <v>0</v>
      </c>
      <c r="CY29" s="2">
        <f>(((S29+(R29*IF(0,0,1)))*AT29)/100)</f>
        <v>251.75</v>
      </c>
      <c r="CZ29" s="2">
        <f>(((S29+(R29*IF(0,0,1)))*AU29)/100)</f>
        <v>132.5</v>
      </c>
      <c r="DA29" s="2"/>
      <c r="DB29" s="2"/>
      <c r="DC29" s="2" t="s">
        <v>6</v>
      </c>
      <c r="DD29" s="2" t="s">
        <v>6</v>
      </c>
      <c r="DE29" s="2" t="s">
        <v>6</v>
      </c>
      <c r="DF29" s="2" t="s">
        <v>6</v>
      </c>
      <c r="DG29" s="2" t="s">
        <v>6</v>
      </c>
      <c r="DH29" s="2" t="s">
        <v>6</v>
      </c>
      <c r="DI29" s="2" t="s">
        <v>6</v>
      </c>
      <c r="DJ29" s="2" t="s">
        <v>6</v>
      </c>
      <c r="DK29" s="2" t="s">
        <v>6</v>
      </c>
      <c r="DL29" s="2" t="s">
        <v>6</v>
      </c>
      <c r="DM29" s="2" t="s">
        <v>6</v>
      </c>
      <c r="DN29" s="2">
        <v>0</v>
      </c>
      <c r="DO29" s="2">
        <v>0</v>
      </c>
      <c r="DP29" s="2">
        <v>1</v>
      </c>
      <c r="DQ29" s="2">
        <v>1</v>
      </c>
      <c r="DR29" s="2"/>
      <c r="DS29" s="2"/>
      <c r="DT29" s="2"/>
      <c r="DU29" s="2">
        <v>1007</v>
      </c>
      <c r="DV29" s="2" t="s">
        <v>20</v>
      </c>
      <c r="DW29" s="2" t="s">
        <v>20</v>
      </c>
      <c r="DX29" s="2">
        <v>1000</v>
      </c>
      <c r="DY29" s="2"/>
      <c r="DZ29" s="2" t="s">
        <v>6</v>
      </c>
      <c r="EA29" s="2" t="s">
        <v>6</v>
      </c>
      <c r="EB29" s="2" t="s">
        <v>6</v>
      </c>
      <c r="EC29" s="2" t="s">
        <v>6</v>
      </c>
      <c r="ED29" s="2"/>
      <c r="EE29" s="2">
        <v>53008004</v>
      </c>
      <c r="EF29" s="2">
        <v>1</v>
      </c>
      <c r="EG29" s="2" t="s">
        <v>22</v>
      </c>
      <c r="EH29" s="2">
        <v>0</v>
      </c>
      <c r="EI29" s="2" t="s">
        <v>6</v>
      </c>
      <c r="EJ29" s="2">
        <v>1</v>
      </c>
      <c r="EK29" s="2">
        <v>1001</v>
      </c>
      <c r="EL29" s="2" t="s">
        <v>23</v>
      </c>
      <c r="EM29" s="2" t="s">
        <v>24</v>
      </c>
      <c r="EN29" s="2"/>
      <c r="EO29" s="2" t="s">
        <v>6</v>
      </c>
      <c r="EP29" s="2"/>
      <c r="EQ29" s="2">
        <v>131072</v>
      </c>
      <c r="ER29" s="2">
        <v>394.84</v>
      </c>
      <c r="ES29" s="2">
        <v>4.3600000000000003</v>
      </c>
      <c r="ET29" s="2">
        <v>361.75</v>
      </c>
      <c r="EU29" s="2">
        <v>54.03</v>
      </c>
      <c r="EV29" s="2">
        <v>28.73</v>
      </c>
      <c r="EW29" s="2">
        <v>3.65</v>
      </c>
      <c r="EX29" s="2">
        <v>3.97</v>
      </c>
      <c r="EY29" s="2">
        <v>1</v>
      </c>
      <c r="EZ29" s="2"/>
      <c r="FA29" s="2"/>
      <c r="FB29" s="2"/>
      <c r="FC29" s="2"/>
      <c r="FD29" s="2"/>
      <c r="FE29" s="2"/>
      <c r="FF29" s="2"/>
      <c r="FG29" s="2"/>
      <c r="FH29" s="2"/>
      <c r="FI29" s="2"/>
      <c r="FJ29" s="2"/>
      <c r="FK29" s="2"/>
      <c r="FL29" s="2"/>
      <c r="FM29" s="2"/>
      <c r="FN29" s="2"/>
      <c r="FO29" s="2"/>
      <c r="FP29" s="2"/>
      <c r="FQ29" s="2">
        <v>0</v>
      </c>
      <c r="FR29" s="2">
        <f t="shared" si="34"/>
        <v>0</v>
      </c>
      <c r="FS29" s="2">
        <v>0</v>
      </c>
      <c r="FT29" s="2"/>
      <c r="FU29" s="2"/>
      <c r="FV29" s="2"/>
      <c r="FW29" s="2"/>
      <c r="FX29" s="2">
        <v>95</v>
      </c>
      <c r="FY29" s="2">
        <v>50</v>
      </c>
      <c r="FZ29" s="2"/>
      <c r="GA29" s="2" t="s">
        <v>6</v>
      </c>
      <c r="GB29" s="2"/>
      <c r="GC29" s="2"/>
      <c r="GD29" s="2">
        <v>1</v>
      </c>
      <c r="GE29" s="2"/>
      <c r="GF29" s="2">
        <v>-2119245907</v>
      </c>
      <c r="GG29" s="2">
        <v>2</v>
      </c>
      <c r="GH29" s="2">
        <v>1</v>
      </c>
      <c r="GI29" s="2">
        <v>-2</v>
      </c>
      <c r="GJ29" s="2">
        <v>0</v>
      </c>
      <c r="GK29" s="2">
        <v>0</v>
      </c>
      <c r="GL29" s="2">
        <f t="shared" si="35"/>
        <v>0</v>
      </c>
      <c r="GM29" s="2">
        <f t="shared" si="36"/>
        <v>1635</v>
      </c>
      <c r="GN29" s="2">
        <f t="shared" si="37"/>
        <v>1635</v>
      </c>
      <c r="GO29" s="2">
        <f t="shared" si="38"/>
        <v>0</v>
      </c>
      <c r="GP29" s="2">
        <f t="shared" si="39"/>
        <v>0</v>
      </c>
      <c r="GQ29" s="2"/>
      <c r="GR29" s="2">
        <v>0</v>
      </c>
      <c r="GS29" s="2">
        <v>3</v>
      </c>
      <c r="GT29" s="2">
        <v>0</v>
      </c>
      <c r="GU29" s="2" t="s">
        <v>6</v>
      </c>
      <c r="GV29" s="2">
        <f t="shared" si="40"/>
        <v>0</v>
      </c>
      <c r="GW29" s="2">
        <v>1</v>
      </c>
      <c r="GX29" s="2">
        <f t="shared" si="41"/>
        <v>0</v>
      </c>
      <c r="GY29" s="2"/>
      <c r="GZ29" s="2"/>
      <c r="HA29" s="2">
        <v>0</v>
      </c>
      <c r="HB29" s="2">
        <v>0</v>
      </c>
      <c r="HC29" s="2">
        <f t="shared" si="42"/>
        <v>0</v>
      </c>
      <c r="HD29" s="2"/>
      <c r="HE29" s="2" t="s">
        <v>6</v>
      </c>
      <c r="HF29" s="2" t="s">
        <v>6</v>
      </c>
      <c r="HG29" s="2"/>
      <c r="HH29" s="2"/>
      <c r="HI29" s="2"/>
      <c r="HJ29" s="2"/>
      <c r="HK29" s="2"/>
      <c r="HL29" s="2"/>
      <c r="HM29" s="2" t="s">
        <v>6</v>
      </c>
      <c r="HN29" s="2" t="s">
        <v>6</v>
      </c>
      <c r="HO29" s="2" t="s">
        <v>6</v>
      </c>
      <c r="HP29" s="2" t="s">
        <v>6</v>
      </c>
      <c r="HQ29" s="2" t="s">
        <v>6</v>
      </c>
      <c r="HR29" s="2"/>
      <c r="HS29" s="2"/>
      <c r="HT29" s="2"/>
      <c r="HU29" s="2"/>
      <c r="HV29" s="2"/>
      <c r="HW29" s="2"/>
      <c r="HX29" s="2"/>
      <c r="HY29" s="2"/>
      <c r="HZ29" s="2"/>
      <c r="IA29" s="2"/>
      <c r="IB29" s="2"/>
      <c r="IC29" s="2"/>
      <c r="ID29" s="2"/>
      <c r="IE29" s="2"/>
      <c r="IF29" s="2">
        <v>-1</v>
      </c>
      <c r="IG29" s="2"/>
      <c r="IH29" s="2"/>
      <c r="II29" s="2"/>
      <c r="IJ29" s="2"/>
      <c r="IK29" s="2">
        <v>0</v>
      </c>
      <c r="IL29" s="2"/>
      <c r="IM29" s="2"/>
      <c r="IN29" s="2"/>
      <c r="IO29" s="2"/>
      <c r="IP29" s="2"/>
      <c r="IQ29" s="2"/>
      <c r="IR29" s="2"/>
      <c r="IS29" s="2"/>
      <c r="IT29" s="2"/>
      <c r="IU29" s="2"/>
    </row>
    <row r="30" spans="1:255" x14ac:dyDescent="0.2">
      <c r="A30">
        <v>17</v>
      </c>
      <c r="B30">
        <v>1</v>
      </c>
      <c r="C30">
        <f>ROW(SmtRes!A14)</f>
        <v>14</v>
      </c>
      <c r="D30">
        <f>ROW(EtalonRes!A16)</f>
        <v>16</v>
      </c>
      <c r="E30" t="s">
        <v>33</v>
      </c>
      <c r="F30" t="s">
        <v>34</v>
      </c>
      <c r="G30" t="s">
        <v>35</v>
      </c>
      <c r="H30" t="s">
        <v>20</v>
      </c>
      <c r="I30">
        <f>'2.Лок.смета.и.Акт в ЕР'!E63</f>
        <v>3.2006999999999999</v>
      </c>
      <c r="J30">
        <v>0</v>
      </c>
      <c r="K30">
        <f>ROUND(I26,9)</f>
        <v>3.2006999999999999</v>
      </c>
      <c r="O30">
        <f t="shared" si="14"/>
        <v>9751</v>
      </c>
      <c r="P30">
        <f t="shared" si="15"/>
        <v>0</v>
      </c>
      <c r="Q30">
        <f t="shared" si="16"/>
        <v>7422</v>
      </c>
      <c r="R30">
        <f t="shared" si="17"/>
        <v>3170</v>
      </c>
      <c r="S30">
        <f t="shared" si="18"/>
        <v>2329</v>
      </c>
      <c r="T30">
        <f t="shared" si="19"/>
        <v>0</v>
      </c>
      <c r="U30">
        <f t="shared" si="20"/>
        <v>11.682554999999999</v>
      </c>
      <c r="V30">
        <f t="shared" si="21"/>
        <v>12.706779000000001</v>
      </c>
      <c r="W30">
        <f t="shared" si="22"/>
        <v>0</v>
      </c>
      <c r="X30">
        <f t="shared" si="23"/>
        <v>4949</v>
      </c>
      <c r="Y30">
        <f t="shared" si="23"/>
        <v>2365</v>
      </c>
      <c r="AA30">
        <v>62803416</v>
      </c>
      <c r="AB30">
        <f t="shared" si="24"/>
        <v>390.48</v>
      </c>
      <c r="AC30">
        <f>ROUND((ES30+(SUM(SmtRes!BC11:'SmtRes'!BC14)+SUM(EtalonRes!AL12:'EtalonRes'!AL16))),2)</f>
        <v>0</v>
      </c>
      <c r="AD30">
        <f>ROUND((((ET30)-(EU30))+AE30),2)</f>
        <v>361.75</v>
      </c>
      <c r="AE30">
        <f>ROUND((EU30),2)</f>
        <v>54.03</v>
      </c>
      <c r="AF30">
        <f>ROUND((EV30),2)</f>
        <v>28.73</v>
      </c>
      <c r="AG30">
        <f t="shared" si="25"/>
        <v>0</v>
      </c>
      <c r="AH30">
        <f t="shared" si="26"/>
        <v>3.65</v>
      </c>
      <c r="AI30">
        <f t="shared" si="26"/>
        <v>3.97</v>
      </c>
      <c r="AJ30">
        <f t="shared" si="27"/>
        <v>0</v>
      </c>
      <c r="AK30" s="77">
        <f>AL30+AM30+AO30</f>
        <v>394.84000000000003</v>
      </c>
      <c r="AL30">
        <v>4.3600000000000003</v>
      </c>
      <c r="AM30" s="77">
        <f>'2.Лок.смета.и.Акт в ЕР'!F65</f>
        <v>361.75</v>
      </c>
      <c r="AN30" s="77">
        <f>'2.Лок.смета.и.Акт в ЕР'!F66</f>
        <v>54.03</v>
      </c>
      <c r="AO30" s="77">
        <f>'2.Лок.смета.и.Акт в ЕР'!F64</f>
        <v>28.73</v>
      </c>
      <c r="AP30">
        <v>0</v>
      </c>
      <c r="AQ30">
        <f>'2.Лок.смета.и.Акт в ЕР'!E69</f>
        <v>3.65</v>
      </c>
      <c r="AR30">
        <v>3.97</v>
      </c>
      <c r="AS30">
        <v>0</v>
      </c>
      <c r="AT30">
        <v>90</v>
      </c>
      <c r="AU30">
        <v>43</v>
      </c>
      <c r="AV30">
        <v>1</v>
      </c>
      <c r="AW30">
        <v>1</v>
      </c>
      <c r="AZ30">
        <v>1</v>
      </c>
      <c r="BA30">
        <f>'2.Лок.смета.и.Акт в ЕР'!J64</f>
        <v>25.33</v>
      </c>
      <c r="BB30">
        <f>'2.Лок.смета.и.Акт в ЕР'!J65</f>
        <v>6.41</v>
      </c>
      <c r="BC30">
        <v>7.56</v>
      </c>
      <c r="BD30" t="s">
        <v>6</v>
      </c>
      <c r="BE30" t="s">
        <v>6</v>
      </c>
      <c r="BF30" t="s">
        <v>6</v>
      </c>
      <c r="BG30" t="s">
        <v>6</v>
      </c>
      <c r="BH30">
        <v>0</v>
      </c>
      <c r="BI30">
        <v>1</v>
      </c>
      <c r="BJ30" t="s">
        <v>36</v>
      </c>
      <c r="BM30">
        <v>1001</v>
      </c>
      <c r="BN30">
        <v>0</v>
      </c>
      <c r="BO30" t="s">
        <v>34</v>
      </c>
      <c r="BP30">
        <v>1</v>
      </c>
      <c r="BQ30">
        <v>1</v>
      </c>
      <c r="BR30">
        <v>0</v>
      </c>
      <c r="BS30">
        <f>'2.Лок.смета.и.Акт в ЕР'!J66</f>
        <v>18.329999999999998</v>
      </c>
      <c r="BT30">
        <v>1</v>
      </c>
      <c r="BU30">
        <v>1</v>
      </c>
      <c r="BV30">
        <v>1</v>
      </c>
      <c r="BW30">
        <v>1</v>
      </c>
      <c r="BX30">
        <v>1</v>
      </c>
      <c r="BY30" t="s">
        <v>6</v>
      </c>
      <c r="BZ30">
        <v>90</v>
      </c>
      <c r="CA30">
        <v>43</v>
      </c>
      <c r="CB30" t="s">
        <v>6</v>
      </c>
      <c r="CE30">
        <v>0</v>
      </c>
      <c r="CF30">
        <v>0</v>
      </c>
      <c r="CG30">
        <v>0</v>
      </c>
      <c r="CM30">
        <v>0</v>
      </c>
      <c r="CN30" t="s">
        <v>6</v>
      </c>
      <c r="CO30">
        <v>0</v>
      </c>
      <c r="CP30">
        <f t="shared" si="28"/>
        <v>9751</v>
      </c>
      <c r="CQ30">
        <f t="shared" si="29"/>
        <v>0</v>
      </c>
      <c r="CR30">
        <f t="shared" si="30"/>
        <v>2318.8175000000001</v>
      </c>
      <c r="CS30">
        <f t="shared" si="31"/>
        <v>990.36989999999992</v>
      </c>
      <c r="CT30">
        <f t="shared" si="32"/>
        <v>727.73089999999991</v>
      </c>
      <c r="CU30">
        <f t="shared" si="33"/>
        <v>0</v>
      </c>
      <c r="CV30">
        <f t="shared" si="33"/>
        <v>3.65</v>
      </c>
      <c r="CW30">
        <f t="shared" si="33"/>
        <v>3.97</v>
      </c>
      <c r="CX30">
        <f t="shared" si="33"/>
        <v>0</v>
      </c>
      <c r="CY30">
        <f>(S30+R30)*(BZ30/100)</f>
        <v>4949.1000000000004</v>
      </c>
      <c r="CZ30">
        <f>(S30+R30)*(CA30/100)</f>
        <v>2364.5700000000002</v>
      </c>
      <c r="DC30" t="s">
        <v>6</v>
      </c>
      <c r="DD30" t="s">
        <v>6</v>
      </c>
      <c r="DE30" t="s">
        <v>6</v>
      </c>
      <c r="DF30" t="s">
        <v>6</v>
      </c>
      <c r="DG30" t="s">
        <v>6</v>
      </c>
      <c r="DH30" t="s">
        <v>6</v>
      </c>
      <c r="DI30" t="s">
        <v>6</v>
      </c>
      <c r="DJ30" t="s">
        <v>6</v>
      </c>
      <c r="DK30" t="s">
        <v>6</v>
      </c>
      <c r="DL30" t="s">
        <v>6</v>
      </c>
      <c r="DM30" t="s">
        <v>6</v>
      </c>
      <c r="DN30">
        <f>'2.Лок.смета.и.Акт в ЕР'!E67</f>
        <v>95</v>
      </c>
      <c r="DO30">
        <f>'2.Лок.смета.и.Акт в ЕР'!E68</f>
        <v>50</v>
      </c>
      <c r="DP30">
        <v>1</v>
      </c>
      <c r="DQ30">
        <v>1</v>
      </c>
      <c r="DU30">
        <v>1007</v>
      </c>
      <c r="DV30" t="s">
        <v>20</v>
      </c>
      <c r="DW30" t="str">
        <f>'2.Лок.смета.и.Акт в ЕР'!D63</f>
        <v>1000 м3 грунта</v>
      </c>
      <c r="DX30">
        <v>1000</v>
      </c>
      <c r="DZ30" t="s">
        <v>6</v>
      </c>
      <c r="EA30" t="s">
        <v>6</v>
      </c>
      <c r="EB30" t="s">
        <v>6</v>
      </c>
      <c r="EC30" t="s">
        <v>6</v>
      </c>
      <c r="EE30">
        <v>53008004</v>
      </c>
      <c r="EF30">
        <v>1</v>
      </c>
      <c r="EG30" t="s">
        <v>22</v>
      </c>
      <c r="EH30">
        <v>0</v>
      </c>
      <c r="EI30" t="s">
        <v>6</v>
      </c>
      <c r="EJ30">
        <v>1</v>
      </c>
      <c r="EK30">
        <v>1001</v>
      </c>
      <c r="EL30" t="s">
        <v>23</v>
      </c>
      <c r="EM30" t="s">
        <v>24</v>
      </c>
      <c r="EO30" t="s">
        <v>6</v>
      </c>
      <c r="EQ30">
        <v>131072</v>
      </c>
      <c r="ER30" s="77">
        <f>ES30+ET30+EV30</f>
        <v>394.84000000000003</v>
      </c>
      <c r="ES30">
        <v>4.3600000000000003</v>
      </c>
      <c r="ET30" s="77">
        <f>'2.Лок.смета.и.Акт в ЕР'!F65</f>
        <v>361.75</v>
      </c>
      <c r="EU30" s="77">
        <f>'2.Лок.смета.и.Акт в ЕР'!F66</f>
        <v>54.03</v>
      </c>
      <c r="EV30" s="77">
        <f>'2.Лок.смета.и.Акт в ЕР'!F64</f>
        <v>28.73</v>
      </c>
      <c r="EW30">
        <f>'2.Лок.смета.и.Акт в ЕР'!E69</f>
        <v>3.65</v>
      </c>
      <c r="EX30">
        <v>3.97</v>
      </c>
      <c r="EY30">
        <v>1</v>
      </c>
      <c r="FQ30">
        <v>0</v>
      </c>
      <c r="FR30">
        <f t="shared" si="34"/>
        <v>0</v>
      </c>
      <c r="FS30">
        <v>0</v>
      </c>
      <c r="FX30">
        <v>95</v>
      </c>
      <c r="FY30">
        <v>50</v>
      </c>
      <c r="GA30" t="s">
        <v>6</v>
      </c>
      <c r="GD30">
        <v>1</v>
      </c>
      <c r="GF30">
        <v>-2119245907</v>
      </c>
      <c r="GG30">
        <v>2</v>
      </c>
      <c r="GH30">
        <v>1</v>
      </c>
      <c r="GI30">
        <v>2</v>
      </c>
      <c r="GJ30">
        <v>0</v>
      </c>
      <c r="GK30">
        <v>0</v>
      </c>
      <c r="GL30">
        <f t="shared" si="35"/>
        <v>0</v>
      </c>
      <c r="GM30">
        <f t="shared" si="36"/>
        <v>17065</v>
      </c>
      <c r="GN30">
        <f t="shared" si="37"/>
        <v>17065</v>
      </c>
      <c r="GO30">
        <f t="shared" si="38"/>
        <v>0</v>
      </c>
      <c r="GP30">
        <f t="shared" si="39"/>
        <v>0</v>
      </c>
      <c r="GR30">
        <v>0</v>
      </c>
      <c r="GS30">
        <v>3</v>
      </c>
      <c r="GT30">
        <v>0</v>
      </c>
      <c r="GU30" t="s">
        <v>6</v>
      </c>
      <c r="GV30">
        <f t="shared" si="40"/>
        <v>0</v>
      </c>
      <c r="GW30">
        <v>1010.1</v>
      </c>
      <c r="GX30">
        <f t="shared" si="41"/>
        <v>0</v>
      </c>
      <c r="HA30">
        <v>0</v>
      </c>
      <c r="HB30">
        <v>0</v>
      </c>
      <c r="HC30">
        <f t="shared" si="42"/>
        <v>0</v>
      </c>
      <c r="HE30" t="s">
        <v>6</v>
      </c>
      <c r="HF30" t="s">
        <v>6</v>
      </c>
      <c r="HM30" t="s">
        <v>6</v>
      </c>
      <c r="HN30" t="s">
        <v>6</v>
      </c>
      <c r="HO30" t="s">
        <v>6</v>
      </c>
      <c r="HP30" t="s">
        <v>6</v>
      </c>
      <c r="HQ30" t="s">
        <v>6</v>
      </c>
      <c r="IF30">
        <v>-1</v>
      </c>
      <c r="IK30">
        <v>0</v>
      </c>
    </row>
    <row r="31" spans="1:255" x14ac:dyDescent="0.2">
      <c r="A31" s="2">
        <v>17</v>
      </c>
      <c r="B31" s="2">
        <v>1</v>
      </c>
      <c r="C31" s="2">
        <f>ROW(SmtRes!A15)</f>
        <v>15</v>
      </c>
      <c r="D31" s="2">
        <f>ROW(EtalonRes!A17)</f>
        <v>17</v>
      </c>
      <c r="E31" s="2" t="s">
        <v>37</v>
      </c>
      <c r="F31" s="2" t="s">
        <v>38</v>
      </c>
      <c r="G31" s="2" t="s">
        <v>39</v>
      </c>
      <c r="H31" s="2" t="s">
        <v>40</v>
      </c>
      <c r="I31" s="2">
        <f>'2.Лок.смета.и.Акт в ЕР'!E72</f>
        <v>1.4420999999999999</v>
      </c>
      <c r="J31" s="2">
        <v>0</v>
      </c>
      <c r="K31" s="2">
        <f>ROUND(144.21/100,9)</f>
        <v>1.4420999999999999</v>
      </c>
      <c r="L31" s="2"/>
      <c r="M31" s="2"/>
      <c r="N31" s="2"/>
      <c r="O31" s="2">
        <f t="shared" si="14"/>
        <v>2097</v>
      </c>
      <c r="P31" s="2">
        <f t="shared" si="15"/>
        <v>0</v>
      </c>
      <c r="Q31" s="2">
        <f t="shared" si="16"/>
        <v>0</v>
      </c>
      <c r="R31" s="2">
        <f t="shared" si="17"/>
        <v>0</v>
      </c>
      <c r="S31" s="2">
        <f t="shared" si="18"/>
        <v>2097</v>
      </c>
      <c r="T31" s="2">
        <f t="shared" si="19"/>
        <v>0</v>
      </c>
      <c r="U31" s="2">
        <f t="shared" si="20"/>
        <v>266.50007999999997</v>
      </c>
      <c r="V31" s="2">
        <f t="shared" si="21"/>
        <v>0</v>
      </c>
      <c r="W31" s="2">
        <f t="shared" si="22"/>
        <v>0</v>
      </c>
      <c r="X31" s="2">
        <f t="shared" si="23"/>
        <v>1678</v>
      </c>
      <c r="Y31" s="2">
        <f t="shared" si="23"/>
        <v>944</v>
      </c>
      <c r="Z31" s="2"/>
      <c r="AA31" s="2">
        <v>62803415</v>
      </c>
      <c r="AB31" s="2">
        <f t="shared" si="24"/>
        <v>1454.38</v>
      </c>
      <c r="AC31" s="2">
        <f>ROUND((ES31),2)</f>
        <v>0</v>
      </c>
      <c r="AD31" s="2">
        <f>ROUND((((ET31)-(EU31))+AE31),2)</f>
        <v>0</v>
      </c>
      <c r="AE31" s="2">
        <f>ROUND((EU31),2)</f>
        <v>0</v>
      </c>
      <c r="AF31" s="2">
        <f>ROUND(((EV31*1.2)),2)</f>
        <v>1454.38</v>
      </c>
      <c r="AG31" s="2">
        <f t="shared" si="25"/>
        <v>0</v>
      </c>
      <c r="AH31" s="2">
        <f>((EW31*1.2))</f>
        <v>184.79999999999998</v>
      </c>
      <c r="AI31" s="2">
        <f>(EX31)</f>
        <v>0</v>
      </c>
      <c r="AJ31" s="2">
        <f t="shared" si="27"/>
        <v>0</v>
      </c>
      <c r="AK31" s="2">
        <v>1211.98</v>
      </c>
      <c r="AL31" s="2">
        <v>0</v>
      </c>
      <c r="AM31" s="2">
        <v>0</v>
      </c>
      <c r="AN31" s="2">
        <v>0</v>
      </c>
      <c r="AO31" s="2">
        <v>1211.98</v>
      </c>
      <c r="AP31" s="2">
        <v>0</v>
      </c>
      <c r="AQ31" s="2">
        <v>154</v>
      </c>
      <c r="AR31" s="2">
        <v>0</v>
      </c>
      <c r="AS31" s="2">
        <v>0</v>
      </c>
      <c r="AT31" s="2">
        <v>80</v>
      </c>
      <c r="AU31" s="2">
        <v>45</v>
      </c>
      <c r="AV31" s="2">
        <v>1</v>
      </c>
      <c r="AW31" s="2">
        <v>1</v>
      </c>
      <c r="AX31" s="2"/>
      <c r="AY31" s="2"/>
      <c r="AZ31" s="2">
        <v>1</v>
      </c>
      <c r="BA31" s="2">
        <v>1</v>
      </c>
      <c r="BB31" s="2">
        <v>1</v>
      </c>
      <c r="BC31" s="2">
        <v>1</v>
      </c>
      <c r="BD31" s="2" t="s">
        <v>6</v>
      </c>
      <c r="BE31" s="2" t="s">
        <v>6</v>
      </c>
      <c r="BF31" s="2" t="s">
        <v>6</v>
      </c>
      <c r="BG31" s="2" t="s">
        <v>6</v>
      </c>
      <c r="BH31" s="2">
        <v>0</v>
      </c>
      <c r="BI31" s="2">
        <v>1</v>
      </c>
      <c r="BJ31" s="2" t="s">
        <v>41</v>
      </c>
      <c r="BK31" s="2"/>
      <c r="BL31" s="2"/>
      <c r="BM31" s="2">
        <v>1003</v>
      </c>
      <c r="BN31" s="2">
        <v>0</v>
      </c>
      <c r="BO31" s="2" t="s">
        <v>6</v>
      </c>
      <c r="BP31" s="2">
        <v>0</v>
      </c>
      <c r="BQ31" s="2">
        <v>1</v>
      </c>
      <c r="BR31" s="2">
        <v>0</v>
      </c>
      <c r="BS31" s="2">
        <v>1</v>
      </c>
      <c r="BT31" s="2">
        <v>1</v>
      </c>
      <c r="BU31" s="2">
        <v>1</v>
      </c>
      <c r="BV31" s="2">
        <v>1</v>
      </c>
      <c r="BW31" s="2">
        <v>1</v>
      </c>
      <c r="BX31" s="2">
        <v>1</v>
      </c>
      <c r="BY31" s="2" t="s">
        <v>6</v>
      </c>
      <c r="BZ31" s="2">
        <v>80</v>
      </c>
      <c r="CA31" s="2">
        <v>45</v>
      </c>
      <c r="CB31" s="2" t="s">
        <v>6</v>
      </c>
      <c r="CC31" s="2"/>
      <c r="CD31" s="2"/>
      <c r="CE31" s="2">
        <v>0</v>
      </c>
      <c r="CF31" s="2">
        <v>0</v>
      </c>
      <c r="CG31" s="2">
        <v>0</v>
      </c>
      <c r="CH31" s="2"/>
      <c r="CI31" s="2"/>
      <c r="CJ31" s="2"/>
      <c r="CK31" s="2"/>
      <c r="CL31" s="2"/>
      <c r="CM31" s="2">
        <v>0</v>
      </c>
      <c r="CN31" s="2" t="s">
        <v>42</v>
      </c>
      <c r="CO31" s="2">
        <v>0</v>
      </c>
      <c r="CP31" s="2">
        <f t="shared" si="28"/>
        <v>2097</v>
      </c>
      <c r="CQ31" s="2">
        <f t="shared" si="29"/>
        <v>0</v>
      </c>
      <c r="CR31" s="2">
        <f t="shared" si="30"/>
        <v>0</v>
      </c>
      <c r="CS31" s="2">
        <f t="shared" si="31"/>
        <v>0</v>
      </c>
      <c r="CT31" s="2">
        <f t="shared" si="32"/>
        <v>1454.38</v>
      </c>
      <c r="CU31" s="2">
        <f t="shared" si="33"/>
        <v>0</v>
      </c>
      <c r="CV31" s="2">
        <f t="shared" si="33"/>
        <v>184.79999999999998</v>
      </c>
      <c r="CW31" s="2">
        <f t="shared" si="33"/>
        <v>0</v>
      </c>
      <c r="CX31" s="2">
        <f t="shared" si="33"/>
        <v>0</v>
      </c>
      <c r="CY31" s="2">
        <f>(((S31+(R31*IF(0,0,1)))*AT31)/100)</f>
        <v>1677.6</v>
      </c>
      <c r="CZ31" s="2">
        <f>(((S31+(R31*IF(0,0,1)))*AU31)/100)</f>
        <v>943.65</v>
      </c>
      <c r="DA31" s="2"/>
      <c r="DB31" s="2"/>
      <c r="DC31" s="2" t="s">
        <v>6</v>
      </c>
      <c r="DD31" s="2" t="s">
        <v>6</v>
      </c>
      <c r="DE31" s="2" t="s">
        <v>6</v>
      </c>
      <c r="DF31" s="2" t="s">
        <v>6</v>
      </c>
      <c r="DG31" s="2" t="s">
        <v>43</v>
      </c>
      <c r="DH31" s="2" t="s">
        <v>6</v>
      </c>
      <c r="DI31" s="2" t="s">
        <v>43</v>
      </c>
      <c r="DJ31" s="2" t="s">
        <v>6</v>
      </c>
      <c r="DK31" s="2" t="s">
        <v>6</v>
      </c>
      <c r="DL31" s="2" t="s">
        <v>6</v>
      </c>
      <c r="DM31" s="2" t="s">
        <v>6</v>
      </c>
      <c r="DN31" s="2">
        <v>0</v>
      </c>
      <c r="DO31" s="2">
        <v>0</v>
      </c>
      <c r="DP31" s="2">
        <v>1</v>
      </c>
      <c r="DQ31" s="2">
        <v>1</v>
      </c>
      <c r="DR31" s="2"/>
      <c r="DS31" s="2"/>
      <c r="DT31" s="2"/>
      <c r="DU31" s="2">
        <v>1013</v>
      </c>
      <c r="DV31" s="2" t="s">
        <v>40</v>
      </c>
      <c r="DW31" s="2" t="s">
        <v>40</v>
      </c>
      <c r="DX31" s="2">
        <v>1</v>
      </c>
      <c r="DY31" s="2"/>
      <c r="DZ31" s="2" t="s">
        <v>6</v>
      </c>
      <c r="EA31" s="2" t="s">
        <v>6</v>
      </c>
      <c r="EB31" s="2" t="s">
        <v>6</v>
      </c>
      <c r="EC31" s="2" t="s">
        <v>6</v>
      </c>
      <c r="ED31" s="2"/>
      <c r="EE31" s="2">
        <v>53008006</v>
      </c>
      <c r="EF31" s="2">
        <v>1</v>
      </c>
      <c r="EG31" s="2" t="s">
        <v>22</v>
      </c>
      <c r="EH31" s="2">
        <v>0</v>
      </c>
      <c r="EI31" s="2" t="s">
        <v>6</v>
      </c>
      <c r="EJ31" s="2">
        <v>1</v>
      </c>
      <c r="EK31" s="2">
        <v>1003</v>
      </c>
      <c r="EL31" s="2" t="s">
        <v>44</v>
      </c>
      <c r="EM31" s="2" t="s">
        <v>24</v>
      </c>
      <c r="EN31" s="2"/>
      <c r="EO31" s="2" t="s">
        <v>45</v>
      </c>
      <c r="EP31" s="2"/>
      <c r="EQ31" s="2">
        <v>131072</v>
      </c>
      <c r="ER31" s="2">
        <v>1211.98</v>
      </c>
      <c r="ES31" s="2">
        <v>0</v>
      </c>
      <c r="ET31" s="2">
        <v>0</v>
      </c>
      <c r="EU31" s="2">
        <v>0</v>
      </c>
      <c r="EV31" s="2">
        <v>1211.98</v>
      </c>
      <c r="EW31" s="2">
        <v>154</v>
      </c>
      <c r="EX31" s="2">
        <v>0</v>
      </c>
      <c r="EY31" s="2">
        <v>0</v>
      </c>
      <c r="EZ31" s="2"/>
      <c r="FA31" s="2"/>
      <c r="FB31" s="2"/>
      <c r="FC31" s="2"/>
      <c r="FD31" s="2"/>
      <c r="FE31" s="2"/>
      <c r="FF31" s="2"/>
      <c r="FG31" s="2"/>
      <c r="FH31" s="2"/>
      <c r="FI31" s="2"/>
      <c r="FJ31" s="2"/>
      <c r="FK31" s="2"/>
      <c r="FL31" s="2"/>
      <c r="FM31" s="2"/>
      <c r="FN31" s="2"/>
      <c r="FO31" s="2"/>
      <c r="FP31" s="2"/>
      <c r="FQ31" s="2">
        <v>0</v>
      </c>
      <c r="FR31" s="2">
        <f t="shared" si="34"/>
        <v>0</v>
      </c>
      <c r="FS31" s="2">
        <v>0</v>
      </c>
      <c r="FT31" s="2"/>
      <c r="FU31" s="2"/>
      <c r="FV31" s="2"/>
      <c r="FW31" s="2"/>
      <c r="FX31" s="2">
        <v>80</v>
      </c>
      <c r="FY31" s="2">
        <v>45</v>
      </c>
      <c r="FZ31" s="2"/>
      <c r="GA31" s="2" t="s">
        <v>6</v>
      </c>
      <c r="GB31" s="2"/>
      <c r="GC31" s="2"/>
      <c r="GD31" s="2">
        <v>1</v>
      </c>
      <c r="GE31" s="2"/>
      <c r="GF31" s="2">
        <v>2023641234</v>
      </c>
      <c r="GG31" s="2">
        <v>2</v>
      </c>
      <c r="GH31" s="2">
        <v>1</v>
      </c>
      <c r="GI31" s="2">
        <v>-2</v>
      </c>
      <c r="GJ31" s="2">
        <v>0</v>
      </c>
      <c r="GK31" s="2">
        <v>0</v>
      </c>
      <c r="GL31" s="2">
        <f t="shared" si="35"/>
        <v>0</v>
      </c>
      <c r="GM31" s="2">
        <f t="shared" si="36"/>
        <v>4719</v>
      </c>
      <c r="GN31" s="2">
        <f t="shared" si="37"/>
        <v>4719</v>
      </c>
      <c r="GO31" s="2">
        <f t="shared" si="38"/>
        <v>0</v>
      </c>
      <c r="GP31" s="2">
        <f t="shared" si="39"/>
        <v>0</v>
      </c>
      <c r="GQ31" s="2"/>
      <c r="GR31" s="2">
        <v>0</v>
      </c>
      <c r="GS31" s="2">
        <v>3</v>
      </c>
      <c r="GT31" s="2">
        <v>0</v>
      </c>
      <c r="GU31" s="2" t="s">
        <v>6</v>
      </c>
      <c r="GV31" s="2">
        <f t="shared" si="40"/>
        <v>0</v>
      </c>
      <c r="GW31" s="2">
        <v>1</v>
      </c>
      <c r="GX31" s="2">
        <f t="shared" si="41"/>
        <v>0</v>
      </c>
      <c r="GY31" s="2"/>
      <c r="GZ31" s="2"/>
      <c r="HA31" s="2">
        <v>0</v>
      </c>
      <c r="HB31" s="2">
        <v>0</v>
      </c>
      <c r="HC31" s="2">
        <f t="shared" si="42"/>
        <v>0</v>
      </c>
      <c r="HD31" s="2"/>
      <c r="HE31" s="2" t="s">
        <v>6</v>
      </c>
      <c r="HF31" s="2" t="s">
        <v>6</v>
      </c>
      <c r="HG31" s="2"/>
      <c r="HH31" s="2"/>
      <c r="HI31" s="2"/>
      <c r="HJ31" s="2"/>
      <c r="HK31" s="2"/>
      <c r="HL31" s="2"/>
      <c r="HM31" s="2" t="s">
        <v>6</v>
      </c>
      <c r="HN31" s="2" t="s">
        <v>6</v>
      </c>
      <c r="HO31" s="2" t="s">
        <v>6</v>
      </c>
      <c r="HP31" s="2" t="s">
        <v>6</v>
      </c>
      <c r="HQ31" s="2" t="s">
        <v>6</v>
      </c>
      <c r="HR31" s="2"/>
      <c r="HS31" s="2"/>
      <c r="HT31" s="2"/>
      <c r="HU31" s="2"/>
      <c r="HV31" s="2"/>
      <c r="HW31" s="2"/>
      <c r="HX31" s="2"/>
      <c r="HY31" s="2"/>
      <c r="HZ31" s="2"/>
      <c r="IA31" s="2"/>
      <c r="IB31" s="2"/>
      <c r="IC31" s="2"/>
      <c r="ID31" s="2"/>
      <c r="IE31" s="2"/>
      <c r="IF31" s="2">
        <v>-1</v>
      </c>
      <c r="IG31" s="2"/>
      <c r="IH31" s="2"/>
      <c r="II31" s="2"/>
      <c r="IJ31" s="2"/>
      <c r="IK31" s="2">
        <v>0</v>
      </c>
      <c r="IL31" s="2" t="s">
        <v>209</v>
      </c>
      <c r="IM31" s="2">
        <v>1.4420999999999999</v>
      </c>
      <c r="IN31" s="2"/>
      <c r="IO31" s="2"/>
      <c r="IP31" s="2"/>
      <c r="IQ31" s="2"/>
      <c r="IR31" s="2"/>
      <c r="IS31" s="2"/>
      <c r="IT31" s="2"/>
      <c r="IU31" s="2"/>
    </row>
    <row r="32" spans="1:255" x14ac:dyDescent="0.2">
      <c r="A32">
        <v>17</v>
      </c>
      <c r="B32">
        <v>1</v>
      </c>
      <c r="C32">
        <f>ROW(SmtRes!A16)</f>
        <v>16</v>
      </c>
      <c r="D32">
        <f>ROW(EtalonRes!A18)</f>
        <v>18</v>
      </c>
      <c r="E32" t="s">
        <v>37</v>
      </c>
      <c r="F32" t="s">
        <v>38</v>
      </c>
      <c r="G32" t="s">
        <v>39</v>
      </c>
      <c r="H32" t="s">
        <v>40</v>
      </c>
      <c r="I32">
        <f>'2.Лок.смета.и.Акт в ЕР'!E72</f>
        <v>1.4420999999999999</v>
      </c>
      <c r="J32">
        <v>0</v>
      </c>
      <c r="K32">
        <f>ROUND(144.21/100,9)</f>
        <v>1.4420999999999999</v>
      </c>
      <c r="O32">
        <f t="shared" si="14"/>
        <v>53126</v>
      </c>
      <c r="P32">
        <f t="shared" si="15"/>
        <v>0</v>
      </c>
      <c r="Q32">
        <f t="shared" si="16"/>
        <v>0</v>
      </c>
      <c r="R32">
        <f t="shared" si="17"/>
        <v>0</v>
      </c>
      <c r="S32">
        <f t="shared" si="18"/>
        <v>53126</v>
      </c>
      <c r="T32">
        <f t="shared" si="19"/>
        <v>0</v>
      </c>
      <c r="U32">
        <f t="shared" si="20"/>
        <v>266.50007999999997</v>
      </c>
      <c r="V32">
        <f t="shared" si="21"/>
        <v>0</v>
      </c>
      <c r="W32">
        <f t="shared" si="22"/>
        <v>0</v>
      </c>
      <c r="X32">
        <f t="shared" si="23"/>
        <v>40376</v>
      </c>
      <c r="Y32">
        <f t="shared" si="23"/>
        <v>20188</v>
      </c>
      <c r="AA32">
        <v>62803416</v>
      </c>
      <c r="AB32">
        <f t="shared" si="24"/>
        <v>1454.38</v>
      </c>
      <c r="AC32">
        <f>ROUND((ES32),2)</f>
        <v>0</v>
      </c>
      <c r="AD32">
        <f>ROUND((((ET32)-(EU32))+AE32),2)</f>
        <v>0</v>
      </c>
      <c r="AE32">
        <f>ROUND((EU32),2)</f>
        <v>0</v>
      </c>
      <c r="AF32">
        <f>ROUND(((EV32*1.2)),2)</f>
        <v>1454.38</v>
      </c>
      <c r="AG32">
        <f t="shared" si="25"/>
        <v>0</v>
      </c>
      <c r="AH32">
        <f>((EW32*1.2))</f>
        <v>184.79999999999998</v>
      </c>
      <c r="AI32">
        <f>(EX32)</f>
        <v>0</v>
      </c>
      <c r="AJ32">
        <f t="shared" si="27"/>
        <v>0</v>
      </c>
      <c r="AK32" s="77">
        <f>AL32+AM32+AO32</f>
        <v>1211.98</v>
      </c>
      <c r="AL32">
        <v>0</v>
      </c>
      <c r="AM32">
        <v>0</v>
      </c>
      <c r="AN32">
        <v>0</v>
      </c>
      <c r="AO32" s="77">
        <f>'2.Лок.смета.и.Акт в ЕР'!F74</f>
        <v>1211.98</v>
      </c>
      <c r="AP32">
        <v>0</v>
      </c>
      <c r="AQ32">
        <f>'2.Лок.смета.и.Акт в ЕР'!E77</f>
        <v>154</v>
      </c>
      <c r="AR32">
        <v>0</v>
      </c>
      <c r="AS32">
        <v>0</v>
      </c>
      <c r="AT32">
        <v>76</v>
      </c>
      <c r="AU32">
        <v>38</v>
      </c>
      <c r="AV32">
        <v>1</v>
      </c>
      <c r="AW32">
        <v>1</v>
      </c>
      <c r="AZ32">
        <v>1</v>
      </c>
      <c r="BA32">
        <f>'2.Лок.смета.и.Акт в ЕР'!J74</f>
        <v>25.33</v>
      </c>
      <c r="BB32">
        <v>6.41</v>
      </c>
      <c r="BC32">
        <v>7.56</v>
      </c>
      <c r="BD32" t="s">
        <v>6</v>
      </c>
      <c r="BE32" t="s">
        <v>6</v>
      </c>
      <c r="BF32" t="s">
        <v>6</v>
      </c>
      <c r="BG32" t="s">
        <v>6</v>
      </c>
      <c r="BH32">
        <v>0</v>
      </c>
      <c r="BI32">
        <v>1</v>
      </c>
      <c r="BJ32" t="s">
        <v>41</v>
      </c>
      <c r="BM32">
        <v>1003</v>
      </c>
      <c r="BN32">
        <v>0</v>
      </c>
      <c r="BO32" t="s">
        <v>38</v>
      </c>
      <c r="BP32">
        <v>1</v>
      </c>
      <c r="BQ32">
        <v>1</v>
      </c>
      <c r="BR32">
        <v>0</v>
      </c>
      <c r="BS32">
        <v>18.329999999999998</v>
      </c>
      <c r="BT32">
        <v>1</v>
      </c>
      <c r="BU32">
        <v>1</v>
      </c>
      <c r="BV32">
        <v>1</v>
      </c>
      <c r="BW32">
        <v>1</v>
      </c>
      <c r="BX32">
        <v>1</v>
      </c>
      <c r="BY32" t="s">
        <v>6</v>
      </c>
      <c r="BZ32">
        <v>76</v>
      </c>
      <c r="CA32">
        <v>38</v>
      </c>
      <c r="CB32" t="s">
        <v>6</v>
      </c>
      <c r="CE32">
        <v>0</v>
      </c>
      <c r="CF32">
        <v>0</v>
      </c>
      <c r="CG32">
        <v>0</v>
      </c>
      <c r="CM32">
        <v>0</v>
      </c>
      <c r="CN32" t="s">
        <v>42</v>
      </c>
      <c r="CO32">
        <v>0</v>
      </c>
      <c r="CP32">
        <f t="shared" si="28"/>
        <v>53126</v>
      </c>
      <c r="CQ32">
        <f t="shared" si="29"/>
        <v>0</v>
      </c>
      <c r="CR32">
        <f t="shared" si="30"/>
        <v>0</v>
      </c>
      <c r="CS32">
        <f t="shared" si="31"/>
        <v>0</v>
      </c>
      <c r="CT32">
        <f t="shared" si="32"/>
        <v>36839.445399999997</v>
      </c>
      <c r="CU32">
        <f t="shared" si="33"/>
        <v>0</v>
      </c>
      <c r="CV32">
        <f t="shared" si="33"/>
        <v>184.79999999999998</v>
      </c>
      <c r="CW32">
        <f t="shared" si="33"/>
        <v>0</v>
      </c>
      <c r="CX32">
        <f t="shared" si="33"/>
        <v>0</v>
      </c>
      <c r="CY32">
        <f>(S32+R32)*(BZ32/100)</f>
        <v>40375.760000000002</v>
      </c>
      <c r="CZ32">
        <f>(S32+R32)*(CA32/100)</f>
        <v>20187.88</v>
      </c>
      <c r="DC32" t="s">
        <v>6</v>
      </c>
      <c r="DD32" t="s">
        <v>6</v>
      </c>
      <c r="DE32" t="s">
        <v>6</v>
      </c>
      <c r="DF32" t="s">
        <v>6</v>
      </c>
      <c r="DG32" t="s">
        <v>43</v>
      </c>
      <c r="DH32" t="s">
        <v>6</v>
      </c>
      <c r="DI32" t="s">
        <v>43</v>
      </c>
      <c r="DJ32" t="s">
        <v>6</v>
      </c>
      <c r="DK32" t="s">
        <v>6</v>
      </c>
      <c r="DL32" t="s">
        <v>6</v>
      </c>
      <c r="DM32" t="s">
        <v>6</v>
      </c>
      <c r="DN32">
        <f>'2.Лок.смета.и.Акт в ЕР'!E75</f>
        <v>80</v>
      </c>
      <c r="DO32">
        <f>'2.Лок.смета.и.Акт в ЕР'!E76</f>
        <v>45</v>
      </c>
      <c r="DP32">
        <v>1</v>
      </c>
      <c r="DQ32">
        <v>1</v>
      </c>
      <c r="DU32">
        <v>1013</v>
      </c>
      <c r="DV32" t="s">
        <v>40</v>
      </c>
      <c r="DW32" t="str">
        <f>'2.Лок.смета.и.Акт в ЕР'!D72</f>
        <v>100 м3 грунта</v>
      </c>
      <c r="DX32">
        <v>1</v>
      </c>
      <c r="DZ32" t="s">
        <v>6</v>
      </c>
      <c r="EA32" t="s">
        <v>6</v>
      </c>
      <c r="EB32" t="s">
        <v>6</v>
      </c>
      <c r="EC32" t="s">
        <v>6</v>
      </c>
      <c r="EE32">
        <v>53008006</v>
      </c>
      <c r="EF32">
        <v>1</v>
      </c>
      <c r="EG32" t="s">
        <v>22</v>
      </c>
      <c r="EH32">
        <v>0</v>
      </c>
      <c r="EI32" t="s">
        <v>6</v>
      </c>
      <c r="EJ32">
        <v>1</v>
      </c>
      <c r="EK32">
        <v>1003</v>
      </c>
      <c r="EL32" t="s">
        <v>44</v>
      </c>
      <c r="EM32" t="s">
        <v>24</v>
      </c>
      <c r="EO32" t="s">
        <v>45</v>
      </c>
      <c r="EQ32">
        <v>131072</v>
      </c>
      <c r="ER32" s="77">
        <f>ES32+ET32+EV32</f>
        <v>1211.98</v>
      </c>
      <c r="ES32">
        <v>0</v>
      </c>
      <c r="ET32">
        <v>0</v>
      </c>
      <c r="EU32">
        <v>0</v>
      </c>
      <c r="EV32" s="77">
        <f>'2.Лок.смета.и.Акт в ЕР'!F74</f>
        <v>1211.98</v>
      </c>
      <c r="EW32">
        <f>'2.Лок.смета.и.Акт в ЕР'!E77</f>
        <v>154</v>
      </c>
      <c r="EX32">
        <v>0</v>
      </c>
      <c r="EY32">
        <v>0</v>
      </c>
      <c r="FQ32">
        <v>0</v>
      </c>
      <c r="FR32">
        <f t="shared" si="34"/>
        <v>0</v>
      </c>
      <c r="FS32">
        <v>0</v>
      </c>
      <c r="FX32">
        <v>80</v>
      </c>
      <c r="FY32">
        <v>45</v>
      </c>
      <c r="GA32" t="s">
        <v>6</v>
      </c>
      <c r="GD32">
        <v>1</v>
      </c>
      <c r="GF32">
        <v>2023641234</v>
      </c>
      <c r="GG32">
        <v>2</v>
      </c>
      <c r="GH32">
        <v>1</v>
      </c>
      <c r="GI32">
        <v>2</v>
      </c>
      <c r="GJ32">
        <v>0</v>
      </c>
      <c r="GK32">
        <v>0</v>
      </c>
      <c r="GL32">
        <f t="shared" si="35"/>
        <v>0</v>
      </c>
      <c r="GM32">
        <f t="shared" si="36"/>
        <v>113690</v>
      </c>
      <c r="GN32">
        <f t="shared" si="37"/>
        <v>113690</v>
      </c>
      <c r="GO32">
        <f t="shared" si="38"/>
        <v>0</v>
      </c>
      <c r="GP32">
        <f t="shared" si="39"/>
        <v>0</v>
      </c>
      <c r="GR32">
        <v>0</v>
      </c>
      <c r="GS32">
        <v>3</v>
      </c>
      <c r="GT32">
        <v>0</v>
      </c>
      <c r="GU32" t="s">
        <v>6</v>
      </c>
      <c r="GV32">
        <f t="shared" si="40"/>
        <v>0</v>
      </c>
      <c r="GW32">
        <v>1010.2</v>
      </c>
      <c r="GX32">
        <f t="shared" si="41"/>
        <v>0</v>
      </c>
      <c r="HA32">
        <v>0</v>
      </c>
      <c r="HB32">
        <v>0</v>
      </c>
      <c r="HC32">
        <f t="shared" si="42"/>
        <v>0</v>
      </c>
      <c r="HE32" t="s">
        <v>6</v>
      </c>
      <c r="HF32" t="s">
        <v>6</v>
      </c>
      <c r="HM32" t="s">
        <v>6</v>
      </c>
      <c r="HN32" t="s">
        <v>6</v>
      </c>
      <c r="HO32" t="s">
        <v>6</v>
      </c>
      <c r="HP32" t="s">
        <v>6</v>
      </c>
      <c r="HQ32" t="s">
        <v>6</v>
      </c>
      <c r="IF32">
        <v>-1</v>
      </c>
      <c r="IK32">
        <v>0</v>
      </c>
      <c r="IL32" t="s">
        <v>209</v>
      </c>
      <c r="IM32">
        <v>1.4420999999999999</v>
      </c>
    </row>
    <row r="33" spans="1:240" x14ac:dyDescent="0.2">
      <c r="IF33">
        <v>-1</v>
      </c>
    </row>
    <row r="34" spans="1:240" x14ac:dyDescent="0.2">
      <c r="A34" s="3">
        <v>51</v>
      </c>
      <c r="B34" s="3">
        <f>B20</f>
        <v>1</v>
      </c>
      <c r="C34" s="3">
        <f>A20</f>
        <v>3</v>
      </c>
      <c r="D34" s="3">
        <f>ROW(A20)</f>
        <v>20</v>
      </c>
      <c r="E34" s="3"/>
      <c r="F34" s="3" t="str">
        <f>IF(F20&lt;&gt;"",F20,"")</f>
        <v>5.1.1.1</v>
      </c>
      <c r="G34" s="3" t="str">
        <f>IF(G20&lt;&gt;"",G20,"")</f>
        <v>Устройство котлована</v>
      </c>
      <c r="H34" s="3">
        <v>0</v>
      </c>
      <c r="I34" s="3"/>
      <c r="J34" s="3"/>
      <c r="K34" s="3"/>
      <c r="L34" s="3"/>
      <c r="M34" s="3"/>
      <c r="N34" s="3"/>
      <c r="O34" s="3">
        <f t="shared" ref="O34:T34" si="43">ROUND(AB34,0)</f>
        <v>29890</v>
      </c>
      <c r="P34" s="3">
        <f t="shared" si="43"/>
        <v>0</v>
      </c>
      <c r="Q34" s="3">
        <f t="shared" si="43"/>
        <v>27701</v>
      </c>
      <c r="R34" s="3">
        <f t="shared" si="43"/>
        <v>1304</v>
      </c>
      <c r="S34" s="3">
        <f t="shared" si="43"/>
        <v>2189</v>
      </c>
      <c r="T34" s="3">
        <f t="shared" si="43"/>
        <v>0</v>
      </c>
      <c r="U34" s="3">
        <f>AH34</f>
        <v>278.18263499999995</v>
      </c>
      <c r="V34" s="3">
        <f>AI34</f>
        <v>95.796950999999993</v>
      </c>
      <c r="W34" s="3">
        <f>ROUND(AJ34,0)</f>
        <v>0</v>
      </c>
      <c r="X34" s="3">
        <f>ROUND(AK34,0)</f>
        <v>3004</v>
      </c>
      <c r="Y34" s="3">
        <f>ROUND(AL34,0)</f>
        <v>1643</v>
      </c>
      <c r="Z34" s="3"/>
      <c r="AA34" s="3"/>
      <c r="AB34" s="3">
        <f>ROUND(SUMIF(AA24:AA32,"=62803415",O24:O32),0)</f>
        <v>29890</v>
      </c>
      <c r="AC34" s="3">
        <f>ROUND(SUMIF(AA24:AA32,"=62803415",P24:P32),0)</f>
        <v>0</v>
      </c>
      <c r="AD34" s="3">
        <f>ROUND(SUMIF(AA24:AA32,"=62803415",Q24:Q32),0)</f>
        <v>27701</v>
      </c>
      <c r="AE34" s="3">
        <f>ROUND(SUMIF(AA24:AA32,"=62803415",R24:R32),0)</f>
        <v>1304</v>
      </c>
      <c r="AF34" s="3">
        <f>ROUND(SUMIF(AA24:AA32,"=62803415",S24:S32),0)</f>
        <v>2189</v>
      </c>
      <c r="AG34" s="3">
        <f>ROUND(SUMIF(AA24:AA32,"=62803415",T24:T32),0)</f>
        <v>0</v>
      </c>
      <c r="AH34" s="3">
        <f>SUMIF(AA24:AA32,"=62803415",U24:U32)</f>
        <v>278.18263499999995</v>
      </c>
      <c r="AI34" s="3">
        <f>SUMIF(AA24:AA32,"=62803415",V24:V32)</f>
        <v>95.796950999999993</v>
      </c>
      <c r="AJ34" s="3">
        <f>ROUND(SUMIF(AA24:AA32,"=62803415",W24:W32),0)</f>
        <v>0</v>
      </c>
      <c r="AK34" s="3">
        <f>ROUND(SUMIF(AA24:AA32,"=62803415",X24:X32),0)</f>
        <v>3004</v>
      </c>
      <c r="AL34" s="3">
        <f>ROUND(SUMIF(AA24:AA32,"=62803415",Y24:Y32),0)</f>
        <v>1643</v>
      </c>
      <c r="AM34" s="3"/>
      <c r="AN34" s="3"/>
      <c r="AO34" s="3">
        <f t="shared" ref="AO34:BD34" si="44">ROUND(BX34,0)</f>
        <v>0</v>
      </c>
      <c r="AP34" s="3">
        <f t="shared" si="44"/>
        <v>0</v>
      </c>
      <c r="AQ34" s="3">
        <f t="shared" si="44"/>
        <v>0</v>
      </c>
      <c r="AR34" s="3">
        <f t="shared" si="44"/>
        <v>34537</v>
      </c>
      <c r="AS34" s="3">
        <f t="shared" si="44"/>
        <v>34537</v>
      </c>
      <c r="AT34" s="3">
        <f t="shared" si="44"/>
        <v>0</v>
      </c>
      <c r="AU34" s="3">
        <f t="shared" si="44"/>
        <v>0</v>
      </c>
      <c r="AV34" s="3">
        <f t="shared" si="44"/>
        <v>0</v>
      </c>
      <c r="AW34" s="3">
        <f t="shared" si="44"/>
        <v>0</v>
      </c>
      <c r="AX34" s="3">
        <f t="shared" si="44"/>
        <v>0</v>
      </c>
      <c r="AY34" s="3">
        <f t="shared" si="44"/>
        <v>0</v>
      </c>
      <c r="AZ34" s="3">
        <f t="shared" si="44"/>
        <v>0</v>
      </c>
      <c r="BA34" s="3">
        <f t="shared" si="44"/>
        <v>0</v>
      </c>
      <c r="BB34" s="3">
        <f t="shared" si="44"/>
        <v>0</v>
      </c>
      <c r="BC34" s="3">
        <f t="shared" si="44"/>
        <v>0</v>
      </c>
      <c r="BD34" s="3">
        <f t="shared" si="44"/>
        <v>16406</v>
      </c>
      <c r="BE34" s="3"/>
      <c r="BF34" s="3"/>
      <c r="BG34" s="3"/>
      <c r="BH34" s="3"/>
      <c r="BI34" s="3"/>
      <c r="BJ34" s="3"/>
      <c r="BK34" s="3"/>
      <c r="BL34" s="3"/>
      <c r="BM34" s="3"/>
      <c r="BN34" s="3"/>
      <c r="BO34" s="3"/>
      <c r="BP34" s="3"/>
      <c r="BQ34" s="3"/>
      <c r="BR34" s="3"/>
      <c r="BS34" s="3"/>
      <c r="BT34" s="3"/>
      <c r="BU34" s="3"/>
      <c r="BV34" s="3"/>
      <c r="BW34" s="3"/>
      <c r="BX34" s="3">
        <f>ROUND(SUMIF(AA24:AA32,"=62803415",FQ24:FQ32),0)</f>
        <v>0</v>
      </c>
      <c r="BY34" s="3">
        <f>ROUND(SUMIF(AA24:AA32,"=62803415",FR24:FR32),0)</f>
        <v>0</v>
      </c>
      <c r="BZ34" s="3">
        <f>ROUND(SUMIF(AA24:AA32,"=62803415",GL24:GL32),0)</f>
        <v>0</v>
      </c>
      <c r="CA34" s="3">
        <f>ROUND(SUMIF(AA24:AA32,"=62803415",GM24:GM32),0)</f>
        <v>34537</v>
      </c>
      <c r="CB34" s="3">
        <f>ROUND(SUMIF(AA24:AA32,"=62803415",GN24:GN32),0)</f>
        <v>34537</v>
      </c>
      <c r="CC34" s="3">
        <f>ROUND(SUMIF(AA24:AA32,"=62803415",GO24:GO32),0)</f>
        <v>0</v>
      </c>
      <c r="CD34" s="3">
        <f>ROUND(SUMIF(AA24:AA32,"=62803415",GP24:GP32),0)</f>
        <v>0</v>
      </c>
      <c r="CE34" s="3">
        <f>AC34-BX34</f>
        <v>0</v>
      </c>
      <c r="CF34" s="3">
        <f>AC34-BY34</f>
        <v>0</v>
      </c>
      <c r="CG34" s="3">
        <f>BX34-BZ34</f>
        <v>0</v>
      </c>
      <c r="CH34" s="3">
        <f>AC34-BX34-BY34+BZ34</f>
        <v>0</v>
      </c>
      <c r="CI34" s="3">
        <f>BY34-BZ34</f>
        <v>0</v>
      </c>
      <c r="CJ34" s="3">
        <f>ROUND(SUMIF(AA24:AA32,"=62803415",GX24:GX32),0)</f>
        <v>0</v>
      </c>
      <c r="CK34" s="3">
        <f>ROUND(SUMIF(AA24:AA32,"=62803415",GY24:GY32),0)</f>
        <v>0</v>
      </c>
      <c r="CL34" s="3">
        <f>ROUND(SUMIF(AA24:AA32,"=62803415",GZ24:GZ32),0)</f>
        <v>0</v>
      </c>
      <c r="CM34" s="3">
        <f>ROUND(SUMIF(AA24:AA32,"=62803415",HD24:HD32),0)</f>
        <v>16406</v>
      </c>
      <c r="CN34" s="3"/>
      <c r="CO34" s="3"/>
      <c r="CP34" s="3"/>
      <c r="CQ34" s="3"/>
      <c r="CR34" s="3"/>
      <c r="CS34" s="3"/>
      <c r="CT34" s="3"/>
      <c r="CU34" s="3"/>
      <c r="CV34" s="3"/>
      <c r="CW34" s="3"/>
      <c r="CX34" s="3"/>
      <c r="CY34" s="3"/>
      <c r="CZ34" s="3"/>
      <c r="DA34" s="3"/>
      <c r="DB34" s="3"/>
      <c r="DC34" s="3"/>
      <c r="DD34" s="3"/>
      <c r="DE34" s="3"/>
      <c r="DF34" s="3"/>
      <c r="DG34" s="4">
        <f t="shared" ref="DG34:DL34" si="45">ROUND(DT34,0)</f>
        <v>244662</v>
      </c>
      <c r="DH34" s="4">
        <f t="shared" si="45"/>
        <v>0</v>
      </c>
      <c r="DI34" s="4">
        <f t="shared" si="45"/>
        <v>189207</v>
      </c>
      <c r="DJ34" s="4">
        <f t="shared" si="45"/>
        <v>23899</v>
      </c>
      <c r="DK34" s="4">
        <f t="shared" si="45"/>
        <v>55455</v>
      </c>
      <c r="DL34" s="4">
        <f t="shared" si="45"/>
        <v>0</v>
      </c>
      <c r="DM34" s="4">
        <f>DZ34</f>
        <v>278.18263499999995</v>
      </c>
      <c r="DN34" s="4">
        <f>EA34</f>
        <v>95.796950999999993</v>
      </c>
      <c r="DO34" s="4">
        <f>ROUND(EB34,0)</f>
        <v>0</v>
      </c>
      <c r="DP34" s="4">
        <f>ROUND(EC34,0)</f>
        <v>63981</v>
      </c>
      <c r="DQ34" s="4">
        <f>ROUND(ED34,0)</f>
        <v>31466</v>
      </c>
      <c r="DR34" s="4"/>
      <c r="DS34" s="4"/>
      <c r="DT34" s="4">
        <f>ROUND(SUMIF(AA24:AA32,"=62803416",O24:O32),0)</f>
        <v>244662</v>
      </c>
      <c r="DU34" s="4">
        <f>ROUND(SUMIF(AA24:AA32,"=62803416",P24:P32),0)</f>
        <v>0</v>
      </c>
      <c r="DV34" s="4">
        <f>ROUND(SUMIF(AA24:AA32,"=62803416",Q24:Q32),0)</f>
        <v>189207</v>
      </c>
      <c r="DW34" s="4">
        <f>ROUND(SUMIF(AA24:AA32,"=62803416",R24:R32),0)</f>
        <v>23899</v>
      </c>
      <c r="DX34" s="4">
        <f>ROUND(SUMIF(AA24:AA32,"=62803416",S24:S32),0)</f>
        <v>55455</v>
      </c>
      <c r="DY34" s="4">
        <f>ROUND(SUMIF(AA24:AA32,"=62803416",T24:T32),0)</f>
        <v>0</v>
      </c>
      <c r="DZ34" s="4">
        <f>SUMIF(AA24:AA32,"=62803416",U24:U32)</f>
        <v>278.18263499999995</v>
      </c>
      <c r="EA34" s="4">
        <f>SUMIF(AA24:AA32,"=62803416",V24:V32)</f>
        <v>95.796950999999993</v>
      </c>
      <c r="EB34" s="4">
        <f>ROUND(SUMIF(AA24:AA32,"=62803416",W24:W32),0)</f>
        <v>0</v>
      </c>
      <c r="EC34" s="4">
        <f>ROUND(SUMIF(AA24:AA32,"=62803416",X24:X32),0)</f>
        <v>63981</v>
      </c>
      <c r="ED34" s="4">
        <f>ROUND(SUMIF(AA24:AA32,"=62803416",Y24:Y32),0)</f>
        <v>31466</v>
      </c>
      <c r="EE34" s="4"/>
      <c r="EF34" s="4"/>
      <c r="EG34" s="4">
        <f t="shared" ref="EG34:EV34" si="46">ROUND(FP34,0)</f>
        <v>0</v>
      </c>
      <c r="EH34" s="4">
        <f t="shared" si="46"/>
        <v>0</v>
      </c>
      <c r="EI34" s="4">
        <f t="shared" si="46"/>
        <v>0</v>
      </c>
      <c r="EJ34" s="4">
        <f t="shared" si="46"/>
        <v>340109</v>
      </c>
      <c r="EK34" s="4">
        <f t="shared" si="46"/>
        <v>340109</v>
      </c>
      <c r="EL34" s="4">
        <f t="shared" si="46"/>
        <v>0</v>
      </c>
      <c r="EM34" s="4">
        <f t="shared" si="46"/>
        <v>0</v>
      </c>
      <c r="EN34" s="4">
        <f t="shared" si="46"/>
        <v>0</v>
      </c>
      <c r="EO34" s="4">
        <f t="shared" si="46"/>
        <v>0</v>
      </c>
      <c r="EP34" s="4">
        <f t="shared" si="46"/>
        <v>0</v>
      </c>
      <c r="EQ34" s="4">
        <f t="shared" si="46"/>
        <v>0</v>
      </c>
      <c r="ER34" s="4">
        <f t="shared" si="46"/>
        <v>0</v>
      </c>
      <c r="ES34" s="4">
        <f t="shared" si="46"/>
        <v>0</v>
      </c>
      <c r="ET34" s="4">
        <f t="shared" si="46"/>
        <v>0</v>
      </c>
      <c r="EU34" s="4">
        <f t="shared" si="46"/>
        <v>0</v>
      </c>
      <c r="EV34" s="4">
        <f t="shared" si="46"/>
        <v>116807</v>
      </c>
      <c r="EW34" s="4"/>
      <c r="EX34" s="4"/>
      <c r="EY34" s="4"/>
      <c r="EZ34" s="4"/>
      <c r="FA34" s="4"/>
      <c r="FB34" s="4"/>
      <c r="FC34" s="4"/>
      <c r="FD34" s="4"/>
      <c r="FE34" s="4"/>
      <c r="FF34" s="4"/>
      <c r="FG34" s="4"/>
      <c r="FH34" s="4"/>
      <c r="FI34" s="4"/>
      <c r="FJ34" s="4"/>
      <c r="FK34" s="4"/>
      <c r="FL34" s="4"/>
      <c r="FM34" s="4"/>
      <c r="FN34" s="4"/>
      <c r="FO34" s="4"/>
      <c r="FP34" s="4">
        <f>ROUND(SUMIF(AA24:AA32,"=62803416",FQ24:FQ32),0)</f>
        <v>0</v>
      </c>
      <c r="FQ34" s="4">
        <f>ROUND(SUMIF(AA24:AA32,"=62803416",FR24:FR32),0)</f>
        <v>0</v>
      </c>
      <c r="FR34" s="4">
        <f>ROUND(SUMIF(AA24:AA32,"=62803416",GL24:GL32),0)</f>
        <v>0</v>
      </c>
      <c r="FS34" s="4">
        <f>ROUND(SUMIF(AA24:AA32,"=62803416",GM24:GM32),0)</f>
        <v>340109</v>
      </c>
      <c r="FT34" s="4">
        <f>ROUND(SUMIF(AA24:AA32,"=62803416",GN24:GN32),0)</f>
        <v>340109</v>
      </c>
      <c r="FU34" s="4">
        <f>ROUND(SUMIF(AA24:AA32,"=62803416",GO24:GO32),0)</f>
        <v>0</v>
      </c>
      <c r="FV34" s="4">
        <f>ROUND(SUMIF(AA24:AA32,"=62803416",GP24:GP32),0)</f>
        <v>0</v>
      </c>
      <c r="FW34" s="4">
        <f>DU34-FP34</f>
        <v>0</v>
      </c>
      <c r="FX34" s="4">
        <f>DU34-FQ34</f>
        <v>0</v>
      </c>
      <c r="FY34" s="4">
        <f>FP34-FR34</f>
        <v>0</v>
      </c>
      <c r="FZ34" s="4">
        <f>DU34-FP34-FQ34+FR34</f>
        <v>0</v>
      </c>
      <c r="GA34" s="4">
        <f>FQ34-FR34</f>
        <v>0</v>
      </c>
      <c r="GB34" s="4">
        <f>ROUND(SUMIF(AA24:AA32,"=62803416",GX24:GX32),0)</f>
        <v>0</v>
      </c>
      <c r="GC34" s="4">
        <f>ROUND(SUMIF(AA24:AA32,"=62803416",GY24:GY32),0)</f>
        <v>0</v>
      </c>
      <c r="GD34" s="4">
        <f>ROUND(SUMIF(AA24:AA32,"=62803416",GZ24:GZ32),0)</f>
        <v>0</v>
      </c>
      <c r="GE34" s="4">
        <f>ROUND(SUMIF(AA24:AA32,"=62803416",HD24:HD32),0)</f>
        <v>116807</v>
      </c>
      <c r="GF34" s="4"/>
      <c r="GG34" s="4"/>
      <c r="GH34" s="4"/>
      <c r="GI34" s="4"/>
      <c r="GJ34" s="4"/>
      <c r="GK34" s="4"/>
      <c r="GL34" s="4"/>
      <c r="GM34" s="4"/>
      <c r="GN34" s="4"/>
      <c r="GO34" s="4"/>
      <c r="GP34" s="4"/>
      <c r="GQ34" s="4"/>
      <c r="GR34" s="4"/>
      <c r="GS34" s="4"/>
      <c r="GT34" s="4"/>
      <c r="GU34" s="4"/>
      <c r="GV34" s="4"/>
      <c r="GW34" s="4"/>
      <c r="GX34" s="4">
        <v>0</v>
      </c>
      <c r="IF34">
        <v>-1</v>
      </c>
    </row>
    <row r="35" spans="1:240" x14ac:dyDescent="0.2">
      <c r="IF35">
        <v>-1</v>
      </c>
    </row>
    <row r="36" spans="1:240" x14ac:dyDescent="0.2">
      <c r="A36" s="5">
        <v>50</v>
      </c>
      <c r="B36" s="5">
        <v>0</v>
      </c>
      <c r="C36" s="5">
        <v>0</v>
      </c>
      <c r="D36" s="5">
        <v>1</v>
      </c>
      <c r="E36" s="5">
        <v>201</v>
      </c>
      <c r="F36" s="5">
        <f>ROUND(Source!O34,O36)</f>
        <v>29890</v>
      </c>
      <c r="G36" s="5" t="s">
        <v>46</v>
      </c>
      <c r="H36" s="5" t="s">
        <v>47</v>
      </c>
      <c r="I36" s="5"/>
      <c r="J36" s="5"/>
      <c r="K36" s="5">
        <v>201</v>
      </c>
      <c r="L36" s="5">
        <v>1</v>
      </c>
      <c r="M36" s="5">
        <v>3</v>
      </c>
      <c r="N36" s="5" t="s">
        <v>6</v>
      </c>
      <c r="O36" s="5">
        <v>0</v>
      </c>
      <c r="P36" s="5">
        <f>ROUND(Source!DG34,O36)</f>
        <v>244662</v>
      </c>
      <c r="Q36" s="5"/>
      <c r="R36" s="5"/>
      <c r="S36" s="5"/>
      <c r="T36" s="5"/>
      <c r="U36" s="5"/>
      <c r="V36" s="5"/>
      <c r="W36" s="5">
        <v>29890</v>
      </c>
      <c r="X36" s="5">
        <v>1</v>
      </c>
      <c r="Y36" s="5">
        <v>29890</v>
      </c>
      <c r="Z36" s="5">
        <v>244662</v>
      </c>
      <c r="AA36" s="5">
        <v>1</v>
      </c>
      <c r="AB36" s="5">
        <v>244662</v>
      </c>
      <c r="IF36">
        <v>-1</v>
      </c>
    </row>
    <row r="37" spans="1:240" x14ac:dyDescent="0.2">
      <c r="A37" s="5">
        <v>50</v>
      </c>
      <c r="B37" s="5">
        <v>0</v>
      </c>
      <c r="C37" s="5">
        <v>0</v>
      </c>
      <c r="D37" s="5">
        <v>1</v>
      </c>
      <c r="E37" s="5">
        <v>202</v>
      </c>
      <c r="F37" s="5">
        <f>ROUND(Source!P34,O37)</f>
        <v>0</v>
      </c>
      <c r="G37" s="5" t="s">
        <v>48</v>
      </c>
      <c r="H37" s="5" t="s">
        <v>49</v>
      </c>
      <c r="I37" s="5"/>
      <c r="J37" s="5"/>
      <c r="K37" s="5">
        <v>202</v>
      </c>
      <c r="L37" s="5">
        <v>2</v>
      </c>
      <c r="M37" s="5">
        <v>3</v>
      </c>
      <c r="N37" s="5" t="s">
        <v>6</v>
      </c>
      <c r="O37" s="5">
        <v>0</v>
      </c>
      <c r="P37" s="5">
        <f>ROUND(Source!DH34,O37)</f>
        <v>0</v>
      </c>
      <c r="Q37" s="5"/>
      <c r="R37" s="5"/>
      <c r="S37" s="5"/>
      <c r="T37" s="5"/>
      <c r="U37" s="5"/>
      <c r="V37" s="5"/>
      <c r="W37" s="5">
        <v>0</v>
      </c>
      <c r="X37" s="5">
        <v>1</v>
      </c>
      <c r="Y37" s="5">
        <v>0</v>
      </c>
      <c r="Z37" s="5">
        <v>0</v>
      </c>
      <c r="AA37" s="5">
        <v>1</v>
      </c>
      <c r="AB37" s="5">
        <v>0</v>
      </c>
      <c r="IF37">
        <v>-1</v>
      </c>
    </row>
    <row r="38" spans="1:240" x14ac:dyDescent="0.2">
      <c r="A38" s="5">
        <v>50</v>
      </c>
      <c r="B38" s="5">
        <v>0</v>
      </c>
      <c r="C38" s="5">
        <v>0</v>
      </c>
      <c r="D38" s="5">
        <v>1</v>
      </c>
      <c r="E38" s="5">
        <v>222</v>
      </c>
      <c r="F38" s="5">
        <f>ROUND(Source!AO34,O38)</f>
        <v>0</v>
      </c>
      <c r="G38" s="5" t="s">
        <v>50</v>
      </c>
      <c r="H38" s="5" t="s">
        <v>51</v>
      </c>
      <c r="I38" s="5"/>
      <c r="J38" s="5"/>
      <c r="K38" s="5">
        <v>222</v>
      </c>
      <c r="L38" s="5">
        <v>3</v>
      </c>
      <c r="M38" s="5">
        <v>3</v>
      </c>
      <c r="N38" s="5" t="s">
        <v>6</v>
      </c>
      <c r="O38" s="5">
        <v>0</v>
      </c>
      <c r="P38" s="5">
        <f>ROUND(Source!EG34,O38)</f>
        <v>0</v>
      </c>
      <c r="Q38" s="5"/>
      <c r="R38" s="5"/>
      <c r="S38" s="5"/>
      <c r="T38" s="5"/>
      <c r="U38" s="5"/>
      <c r="V38" s="5"/>
      <c r="W38" s="5">
        <v>0</v>
      </c>
      <c r="X38" s="5">
        <v>1</v>
      </c>
      <c r="Y38" s="5">
        <v>0</v>
      </c>
      <c r="Z38" s="5">
        <v>0</v>
      </c>
      <c r="AA38" s="5">
        <v>1</v>
      </c>
      <c r="AB38" s="5">
        <v>0</v>
      </c>
      <c r="IF38">
        <v>-1</v>
      </c>
    </row>
    <row r="39" spans="1:240" x14ac:dyDescent="0.2">
      <c r="A39" s="5">
        <v>50</v>
      </c>
      <c r="B39" s="5">
        <v>0</v>
      </c>
      <c r="C39" s="5">
        <v>0</v>
      </c>
      <c r="D39" s="5">
        <v>1</v>
      </c>
      <c r="E39" s="5">
        <v>225</v>
      </c>
      <c r="F39" s="5">
        <f>ROUND(Source!AV34,O39)</f>
        <v>0</v>
      </c>
      <c r="G39" s="5" t="s">
        <v>52</v>
      </c>
      <c r="H39" s="5" t="s">
        <v>53</v>
      </c>
      <c r="I39" s="5"/>
      <c r="J39" s="5"/>
      <c r="K39" s="5">
        <v>225</v>
      </c>
      <c r="L39" s="5">
        <v>4</v>
      </c>
      <c r="M39" s="5">
        <v>3</v>
      </c>
      <c r="N39" s="5" t="s">
        <v>6</v>
      </c>
      <c r="O39" s="5">
        <v>0</v>
      </c>
      <c r="P39" s="5">
        <f>ROUND(Source!EN34,O39)</f>
        <v>0</v>
      </c>
      <c r="Q39" s="5"/>
      <c r="R39" s="5"/>
      <c r="S39" s="5"/>
      <c r="T39" s="5"/>
      <c r="U39" s="5"/>
      <c r="V39" s="5"/>
      <c r="W39" s="5">
        <v>0</v>
      </c>
      <c r="X39" s="5">
        <v>1</v>
      </c>
      <c r="Y39" s="5">
        <v>0</v>
      </c>
      <c r="Z39" s="5">
        <v>0</v>
      </c>
      <c r="AA39" s="5">
        <v>1</v>
      </c>
      <c r="AB39" s="5">
        <v>0</v>
      </c>
      <c r="IF39">
        <v>-1</v>
      </c>
    </row>
    <row r="40" spans="1:240" x14ac:dyDescent="0.2">
      <c r="A40" s="5">
        <v>50</v>
      </c>
      <c r="B40" s="5">
        <v>0</v>
      </c>
      <c r="C40" s="5">
        <v>0</v>
      </c>
      <c r="D40" s="5">
        <v>1</v>
      </c>
      <c r="E40" s="5">
        <v>226</v>
      </c>
      <c r="F40" s="5">
        <f>ROUND(Source!AW34,O40)</f>
        <v>0</v>
      </c>
      <c r="G40" s="5" t="s">
        <v>54</v>
      </c>
      <c r="H40" s="5" t="s">
        <v>55</v>
      </c>
      <c r="I40" s="5"/>
      <c r="J40" s="5"/>
      <c r="K40" s="5">
        <v>226</v>
      </c>
      <c r="L40" s="5">
        <v>5</v>
      </c>
      <c r="M40" s="5">
        <v>3</v>
      </c>
      <c r="N40" s="5" t="s">
        <v>6</v>
      </c>
      <c r="O40" s="5">
        <v>0</v>
      </c>
      <c r="P40" s="5">
        <f>ROUND(Source!EO34,O40)</f>
        <v>0</v>
      </c>
      <c r="Q40" s="5"/>
      <c r="R40" s="5"/>
      <c r="S40" s="5"/>
      <c r="T40" s="5"/>
      <c r="U40" s="5"/>
      <c r="V40" s="5"/>
      <c r="W40" s="5">
        <v>0</v>
      </c>
      <c r="X40" s="5">
        <v>1</v>
      </c>
      <c r="Y40" s="5">
        <v>0</v>
      </c>
      <c r="Z40" s="5">
        <v>0</v>
      </c>
      <c r="AA40" s="5">
        <v>1</v>
      </c>
      <c r="AB40" s="5">
        <v>0</v>
      </c>
      <c r="IF40">
        <v>-1</v>
      </c>
    </row>
    <row r="41" spans="1:240" x14ac:dyDescent="0.2">
      <c r="A41" s="5">
        <v>50</v>
      </c>
      <c r="B41" s="5">
        <v>0</v>
      </c>
      <c r="C41" s="5">
        <v>0</v>
      </c>
      <c r="D41" s="5">
        <v>1</v>
      </c>
      <c r="E41" s="5">
        <v>227</v>
      </c>
      <c r="F41" s="5">
        <f>ROUND(Source!AX34,O41)</f>
        <v>0</v>
      </c>
      <c r="G41" s="5" t="s">
        <v>56</v>
      </c>
      <c r="H41" s="5" t="s">
        <v>57</v>
      </c>
      <c r="I41" s="5"/>
      <c r="J41" s="5"/>
      <c r="K41" s="5">
        <v>227</v>
      </c>
      <c r="L41" s="5">
        <v>6</v>
      </c>
      <c r="M41" s="5">
        <v>3</v>
      </c>
      <c r="N41" s="5" t="s">
        <v>6</v>
      </c>
      <c r="O41" s="5">
        <v>0</v>
      </c>
      <c r="P41" s="5">
        <f>ROUND(Source!EP34,O41)</f>
        <v>0</v>
      </c>
      <c r="Q41" s="5"/>
      <c r="R41" s="5"/>
      <c r="S41" s="5"/>
      <c r="T41" s="5"/>
      <c r="U41" s="5"/>
      <c r="V41" s="5"/>
      <c r="W41" s="5">
        <v>0</v>
      </c>
      <c r="X41" s="5">
        <v>1</v>
      </c>
      <c r="Y41" s="5">
        <v>0</v>
      </c>
      <c r="Z41" s="5">
        <v>0</v>
      </c>
      <c r="AA41" s="5">
        <v>1</v>
      </c>
      <c r="AB41" s="5">
        <v>0</v>
      </c>
      <c r="IF41">
        <v>-1</v>
      </c>
    </row>
    <row r="42" spans="1:240" x14ac:dyDescent="0.2">
      <c r="A42" s="5">
        <v>50</v>
      </c>
      <c r="B42" s="5">
        <v>0</v>
      </c>
      <c r="C42" s="5">
        <v>0</v>
      </c>
      <c r="D42" s="5">
        <v>1</v>
      </c>
      <c r="E42" s="5">
        <v>228</v>
      </c>
      <c r="F42" s="5">
        <f>ROUND(Source!AY34,O42)</f>
        <v>0</v>
      </c>
      <c r="G42" s="5" t="s">
        <v>58</v>
      </c>
      <c r="H42" s="5" t="s">
        <v>59</v>
      </c>
      <c r="I42" s="5"/>
      <c r="J42" s="5"/>
      <c r="K42" s="5">
        <v>228</v>
      </c>
      <c r="L42" s="5">
        <v>7</v>
      </c>
      <c r="M42" s="5">
        <v>3</v>
      </c>
      <c r="N42" s="5" t="s">
        <v>6</v>
      </c>
      <c r="O42" s="5">
        <v>0</v>
      </c>
      <c r="P42" s="5">
        <f>ROUND(Source!EQ34,O42)</f>
        <v>0</v>
      </c>
      <c r="Q42" s="5"/>
      <c r="R42" s="5"/>
      <c r="S42" s="5"/>
      <c r="T42" s="5"/>
      <c r="U42" s="5"/>
      <c r="V42" s="5"/>
      <c r="W42" s="5">
        <v>0</v>
      </c>
      <c r="X42" s="5">
        <v>1</v>
      </c>
      <c r="Y42" s="5">
        <v>0</v>
      </c>
      <c r="Z42" s="5">
        <v>0</v>
      </c>
      <c r="AA42" s="5">
        <v>1</v>
      </c>
      <c r="AB42" s="5">
        <v>0</v>
      </c>
      <c r="IF42">
        <v>-1</v>
      </c>
    </row>
    <row r="43" spans="1:240" x14ac:dyDescent="0.2">
      <c r="A43" s="5">
        <v>50</v>
      </c>
      <c r="B43" s="5">
        <v>0</v>
      </c>
      <c r="C43" s="5">
        <v>0</v>
      </c>
      <c r="D43" s="5">
        <v>1</v>
      </c>
      <c r="E43" s="5">
        <v>216</v>
      </c>
      <c r="F43" s="5">
        <f>ROUND(Source!AP34,O43)</f>
        <v>0</v>
      </c>
      <c r="G43" s="5" t="s">
        <v>60</v>
      </c>
      <c r="H43" s="5" t="s">
        <v>61</v>
      </c>
      <c r="I43" s="5"/>
      <c r="J43" s="5"/>
      <c r="K43" s="5">
        <v>216</v>
      </c>
      <c r="L43" s="5">
        <v>8</v>
      </c>
      <c r="M43" s="5">
        <v>3</v>
      </c>
      <c r="N43" s="5" t="s">
        <v>6</v>
      </c>
      <c r="O43" s="5">
        <v>0</v>
      </c>
      <c r="P43" s="5">
        <f>ROUND(Source!EH34,O43)</f>
        <v>0</v>
      </c>
      <c r="Q43" s="5"/>
      <c r="R43" s="5"/>
      <c r="S43" s="5"/>
      <c r="T43" s="5"/>
      <c r="U43" s="5"/>
      <c r="V43" s="5"/>
      <c r="W43" s="5">
        <v>0</v>
      </c>
      <c r="X43" s="5">
        <v>1</v>
      </c>
      <c r="Y43" s="5">
        <v>0</v>
      </c>
      <c r="Z43" s="5">
        <v>0</v>
      </c>
      <c r="AA43" s="5">
        <v>1</v>
      </c>
      <c r="AB43" s="5">
        <v>0</v>
      </c>
      <c r="IF43">
        <v>-1</v>
      </c>
    </row>
    <row r="44" spans="1:240" x14ac:dyDescent="0.2">
      <c r="A44" s="5">
        <v>50</v>
      </c>
      <c r="B44" s="5">
        <v>0</v>
      </c>
      <c r="C44" s="5">
        <v>0</v>
      </c>
      <c r="D44" s="5">
        <v>1</v>
      </c>
      <c r="E44" s="5">
        <v>223</v>
      </c>
      <c r="F44" s="5">
        <f>ROUND(Source!AQ34,O44)</f>
        <v>0</v>
      </c>
      <c r="G44" s="5" t="s">
        <v>62</v>
      </c>
      <c r="H44" s="5" t="s">
        <v>63</v>
      </c>
      <c r="I44" s="5"/>
      <c r="J44" s="5"/>
      <c r="K44" s="5">
        <v>223</v>
      </c>
      <c r="L44" s="5">
        <v>9</v>
      </c>
      <c r="M44" s="5">
        <v>3</v>
      </c>
      <c r="N44" s="5" t="s">
        <v>6</v>
      </c>
      <c r="O44" s="5">
        <v>0</v>
      </c>
      <c r="P44" s="5">
        <f>ROUND(Source!EI34,O44)</f>
        <v>0</v>
      </c>
      <c r="Q44" s="5"/>
      <c r="R44" s="5"/>
      <c r="S44" s="5"/>
      <c r="T44" s="5"/>
      <c r="U44" s="5"/>
      <c r="V44" s="5"/>
      <c r="W44" s="5">
        <v>0</v>
      </c>
      <c r="X44" s="5">
        <v>1</v>
      </c>
      <c r="Y44" s="5">
        <v>0</v>
      </c>
      <c r="Z44" s="5">
        <v>0</v>
      </c>
      <c r="AA44" s="5">
        <v>1</v>
      </c>
      <c r="AB44" s="5">
        <v>0</v>
      </c>
      <c r="IF44">
        <v>-1</v>
      </c>
    </row>
    <row r="45" spans="1:240" x14ac:dyDescent="0.2">
      <c r="A45" s="5">
        <v>50</v>
      </c>
      <c r="B45" s="5">
        <v>0</v>
      </c>
      <c r="C45" s="5">
        <v>0</v>
      </c>
      <c r="D45" s="5">
        <v>1</v>
      </c>
      <c r="E45" s="5">
        <v>229</v>
      </c>
      <c r="F45" s="5">
        <f>ROUND(Source!AZ34,O45)</f>
        <v>0</v>
      </c>
      <c r="G45" s="5" t="s">
        <v>64</v>
      </c>
      <c r="H45" s="5" t="s">
        <v>65</v>
      </c>
      <c r="I45" s="5"/>
      <c r="J45" s="5"/>
      <c r="K45" s="5">
        <v>229</v>
      </c>
      <c r="L45" s="5">
        <v>10</v>
      </c>
      <c r="M45" s="5">
        <v>3</v>
      </c>
      <c r="N45" s="5" t="s">
        <v>6</v>
      </c>
      <c r="O45" s="5">
        <v>0</v>
      </c>
      <c r="P45" s="5">
        <f>ROUND(Source!ER34,O45)</f>
        <v>0</v>
      </c>
      <c r="Q45" s="5"/>
      <c r="R45" s="5"/>
      <c r="S45" s="5"/>
      <c r="T45" s="5"/>
      <c r="U45" s="5"/>
      <c r="V45" s="5"/>
      <c r="W45" s="5">
        <v>0</v>
      </c>
      <c r="X45" s="5">
        <v>1</v>
      </c>
      <c r="Y45" s="5">
        <v>0</v>
      </c>
      <c r="Z45" s="5">
        <v>0</v>
      </c>
      <c r="AA45" s="5">
        <v>1</v>
      </c>
      <c r="AB45" s="5">
        <v>0</v>
      </c>
      <c r="IF45">
        <v>-1</v>
      </c>
    </row>
    <row r="46" spans="1:240" x14ac:dyDescent="0.2">
      <c r="A46" s="5">
        <v>50</v>
      </c>
      <c r="B46" s="5">
        <v>0</v>
      </c>
      <c r="C46" s="5">
        <v>0</v>
      </c>
      <c r="D46" s="5">
        <v>1</v>
      </c>
      <c r="E46" s="5">
        <v>203</v>
      </c>
      <c r="F46" s="5">
        <f>ROUND(Source!Q34,O46)</f>
        <v>27701</v>
      </c>
      <c r="G46" s="5" t="s">
        <v>66</v>
      </c>
      <c r="H46" s="5" t="s">
        <v>67</v>
      </c>
      <c r="I46" s="5"/>
      <c r="J46" s="5"/>
      <c r="K46" s="5">
        <v>203</v>
      </c>
      <c r="L46" s="5">
        <v>11</v>
      </c>
      <c r="M46" s="5">
        <v>3</v>
      </c>
      <c r="N46" s="5" t="s">
        <v>6</v>
      </c>
      <c r="O46" s="5">
        <v>0</v>
      </c>
      <c r="P46" s="5">
        <f>ROUND(Source!DI34,O46)</f>
        <v>189207</v>
      </c>
      <c r="Q46" s="5"/>
      <c r="R46" s="5"/>
      <c r="S46" s="5"/>
      <c r="T46" s="5"/>
      <c r="U46" s="5"/>
      <c r="V46" s="5"/>
      <c r="W46" s="5">
        <v>27701</v>
      </c>
      <c r="X46" s="5">
        <v>1</v>
      </c>
      <c r="Y46" s="5">
        <v>27701</v>
      </c>
      <c r="Z46" s="5">
        <v>189207</v>
      </c>
      <c r="AA46" s="5">
        <v>1</v>
      </c>
      <c r="AB46" s="5">
        <v>189207</v>
      </c>
      <c r="IF46">
        <v>-1</v>
      </c>
    </row>
    <row r="47" spans="1:240" x14ac:dyDescent="0.2">
      <c r="A47" s="5">
        <v>50</v>
      </c>
      <c r="B47" s="5">
        <v>0</v>
      </c>
      <c r="C47" s="5">
        <v>0</v>
      </c>
      <c r="D47" s="5">
        <v>1</v>
      </c>
      <c r="E47" s="5">
        <v>231</v>
      </c>
      <c r="F47" s="5">
        <f>ROUND(Source!BB34,O47)</f>
        <v>0</v>
      </c>
      <c r="G47" s="5" t="s">
        <v>68</v>
      </c>
      <c r="H47" s="5" t="s">
        <v>69</v>
      </c>
      <c r="I47" s="5"/>
      <c r="J47" s="5"/>
      <c r="K47" s="5">
        <v>231</v>
      </c>
      <c r="L47" s="5">
        <v>12</v>
      </c>
      <c r="M47" s="5">
        <v>3</v>
      </c>
      <c r="N47" s="5" t="s">
        <v>6</v>
      </c>
      <c r="O47" s="5">
        <v>0</v>
      </c>
      <c r="P47" s="5">
        <f>ROUND(Source!ET34,O47)</f>
        <v>0</v>
      </c>
      <c r="Q47" s="5"/>
      <c r="R47" s="5"/>
      <c r="S47" s="5"/>
      <c r="T47" s="5"/>
      <c r="U47" s="5"/>
      <c r="V47" s="5"/>
      <c r="W47" s="5">
        <v>0</v>
      </c>
      <c r="X47" s="5">
        <v>1</v>
      </c>
      <c r="Y47" s="5">
        <v>0</v>
      </c>
      <c r="Z47" s="5">
        <v>0</v>
      </c>
      <c r="AA47" s="5">
        <v>1</v>
      </c>
      <c r="AB47" s="5">
        <v>0</v>
      </c>
      <c r="IF47">
        <v>-1</v>
      </c>
    </row>
    <row r="48" spans="1:240" x14ac:dyDescent="0.2">
      <c r="A48" s="5">
        <v>50</v>
      </c>
      <c r="B48" s="5">
        <v>0</v>
      </c>
      <c r="C48" s="5">
        <v>0</v>
      </c>
      <c r="D48" s="5">
        <v>1</v>
      </c>
      <c r="E48" s="5">
        <v>204</v>
      </c>
      <c r="F48" s="5">
        <f>ROUND(Source!R34,O48)</f>
        <v>1304</v>
      </c>
      <c r="G48" s="5" t="s">
        <v>70</v>
      </c>
      <c r="H48" s="5" t="s">
        <v>71</v>
      </c>
      <c r="I48" s="5"/>
      <c r="J48" s="5"/>
      <c r="K48" s="5">
        <v>204</v>
      </c>
      <c r="L48" s="5">
        <v>13</v>
      </c>
      <c r="M48" s="5">
        <v>3</v>
      </c>
      <c r="N48" s="5" t="s">
        <v>6</v>
      </c>
      <c r="O48" s="5">
        <v>0</v>
      </c>
      <c r="P48" s="5">
        <f>ROUND(Source!DJ34,O48)</f>
        <v>23899</v>
      </c>
      <c r="Q48" s="5"/>
      <c r="R48" s="5"/>
      <c r="S48" s="5"/>
      <c r="T48" s="5"/>
      <c r="U48" s="5"/>
      <c r="V48" s="5"/>
      <c r="W48" s="5">
        <v>1304</v>
      </c>
      <c r="X48" s="5">
        <v>1</v>
      </c>
      <c r="Y48" s="5">
        <v>1304</v>
      </c>
      <c r="Z48" s="5">
        <v>23899</v>
      </c>
      <c r="AA48" s="5">
        <v>1</v>
      </c>
      <c r="AB48" s="5">
        <v>23899</v>
      </c>
      <c r="IF48">
        <v>-1</v>
      </c>
    </row>
    <row r="49" spans="1:240" x14ac:dyDescent="0.2">
      <c r="A49" s="5">
        <v>50</v>
      </c>
      <c r="B49" s="5">
        <v>0</v>
      </c>
      <c r="C49" s="5">
        <v>0</v>
      </c>
      <c r="D49" s="5">
        <v>1</v>
      </c>
      <c r="E49" s="5">
        <v>205</v>
      </c>
      <c r="F49" s="5">
        <f>ROUND(Source!S34,O49)</f>
        <v>2189</v>
      </c>
      <c r="G49" s="5" t="s">
        <v>72</v>
      </c>
      <c r="H49" s="5" t="s">
        <v>73</v>
      </c>
      <c r="I49" s="5"/>
      <c r="J49" s="5"/>
      <c r="K49" s="5">
        <v>205</v>
      </c>
      <c r="L49" s="5">
        <v>14</v>
      </c>
      <c r="M49" s="5">
        <v>3</v>
      </c>
      <c r="N49" s="5" t="s">
        <v>6</v>
      </c>
      <c r="O49" s="5">
        <v>0</v>
      </c>
      <c r="P49" s="5">
        <f>ROUND(Source!DK34,O49)</f>
        <v>55455</v>
      </c>
      <c r="Q49" s="5"/>
      <c r="R49" s="5"/>
      <c r="S49" s="5"/>
      <c r="T49" s="5"/>
      <c r="U49" s="5"/>
      <c r="V49" s="5"/>
      <c r="W49" s="5">
        <v>2189</v>
      </c>
      <c r="X49" s="5">
        <v>1</v>
      </c>
      <c r="Y49" s="5">
        <v>2189</v>
      </c>
      <c r="Z49" s="5">
        <v>55455</v>
      </c>
      <c r="AA49" s="5">
        <v>1</v>
      </c>
      <c r="AB49" s="5">
        <v>55455</v>
      </c>
      <c r="IF49">
        <v>-1</v>
      </c>
    </row>
    <row r="50" spans="1:240" x14ac:dyDescent="0.2">
      <c r="A50" s="5">
        <v>50</v>
      </c>
      <c r="B50" s="5">
        <v>0</v>
      </c>
      <c r="C50" s="5">
        <v>0</v>
      </c>
      <c r="D50" s="5">
        <v>1</v>
      </c>
      <c r="E50" s="5">
        <v>232</v>
      </c>
      <c r="F50" s="5">
        <f>ROUND(Source!BC34,O50)</f>
        <v>0</v>
      </c>
      <c r="G50" s="5" t="s">
        <v>74</v>
      </c>
      <c r="H50" s="5" t="s">
        <v>75</v>
      </c>
      <c r="I50" s="5"/>
      <c r="J50" s="5"/>
      <c r="K50" s="5">
        <v>232</v>
      </c>
      <c r="L50" s="5">
        <v>15</v>
      </c>
      <c r="M50" s="5">
        <v>3</v>
      </c>
      <c r="N50" s="5" t="s">
        <v>6</v>
      </c>
      <c r="O50" s="5">
        <v>0</v>
      </c>
      <c r="P50" s="5">
        <f>ROUND(Source!EU34,O50)</f>
        <v>0</v>
      </c>
      <c r="Q50" s="5"/>
      <c r="R50" s="5"/>
      <c r="S50" s="5"/>
      <c r="T50" s="5"/>
      <c r="U50" s="5"/>
      <c r="V50" s="5"/>
      <c r="W50" s="5">
        <v>0</v>
      </c>
      <c r="X50" s="5">
        <v>1</v>
      </c>
      <c r="Y50" s="5">
        <v>0</v>
      </c>
      <c r="Z50" s="5">
        <v>0</v>
      </c>
      <c r="AA50" s="5">
        <v>1</v>
      </c>
      <c r="AB50" s="5">
        <v>0</v>
      </c>
      <c r="IF50">
        <v>-1</v>
      </c>
    </row>
    <row r="51" spans="1:240" x14ac:dyDescent="0.2">
      <c r="A51" s="5">
        <v>50</v>
      </c>
      <c r="B51" s="5">
        <v>0</v>
      </c>
      <c r="C51" s="5">
        <v>0</v>
      </c>
      <c r="D51" s="5">
        <v>1</v>
      </c>
      <c r="E51" s="5">
        <v>214</v>
      </c>
      <c r="F51" s="5">
        <f>ROUND(Source!AS34,O51)</f>
        <v>34537</v>
      </c>
      <c r="G51" s="5" t="s">
        <v>76</v>
      </c>
      <c r="H51" s="5" t="s">
        <v>77</v>
      </c>
      <c r="I51" s="5"/>
      <c r="J51" s="5"/>
      <c r="K51" s="5">
        <v>214</v>
      </c>
      <c r="L51" s="5">
        <v>16</v>
      </c>
      <c r="M51" s="5">
        <v>3</v>
      </c>
      <c r="N51" s="5" t="s">
        <v>6</v>
      </c>
      <c r="O51" s="5">
        <v>0</v>
      </c>
      <c r="P51" s="5">
        <f>ROUND(Source!EK34,O51)</f>
        <v>340109</v>
      </c>
      <c r="Q51" s="5"/>
      <c r="R51" s="5"/>
      <c r="S51" s="5"/>
      <c r="T51" s="5"/>
      <c r="U51" s="5"/>
      <c r="V51" s="5"/>
      <c r="W51" s="5">
        <v>34537</v>
      </c>
      <c r="X51" s="5">
        <v>1</v>
      </c>
      <c r="Y51" s="5">
        <v>34537</v>
      </c>
      <c r="Z51" s="5">
        <v>340109</v>
      </c>
      <c r="AA51" s="5">
        <v>1</v>
      </c>
      <c r="AB51" s="5">
        <v>340109</v>
      </c>
      <c r="IF51">
        <v>-1</v>
      </c>
    </row>
    <row r="52" spans="1:240" x14ac:dyDescent="0.2">
      <c r="A52" s="5">
        <v>50</v>
      </c>
      <c r="B52" s="5">
        <v>0</v>
      </c>
      <c r="C52" s="5">
        <v>0</v>
      </c>
      <c r="D52" s="5">
        <v>1</v>
      </c>
      <c r="E52" s="5">
        <v>215</v>
      </c>
      <c r="F52" s="5">
        <f>ROUND(Source!AT34,O52)</f>
        <v>0</v>
      </c>
      <c r="G52" s="5" t="s">
        <v>78</v>
      </c>
      <c r="H52" s="5" t="s">
        <v>79</v>
      </c>
      <c r="I52" s="5"/>
      <c r="J52" s="5"/>
      <c r="K52" s="5">
        <v>215</v>
      </c>
      <c r="L52" s="5">
        <v>17</v>
      </c>
      <c r="M52" s="5">
        <v>3</v>
      </c>
      <c r="N52" s="5" t="s">
        <v>6</v>
      </c>
      <c r="O52" s="5">
        <v>0</v>
      </c>
      <c r="P52" s="5">
        <f>ROUND(Source!EL34,O52)</f>
        <v>0</v>
      </c>
      <c r="Q52" s="5"/>
      <c r="R52" s="5"/>
      <c r="S52" s="5"/>
      <c r="T52" s="5"/>
      <c r="U52" s="5"/>
      <c r="V52" s="5"/>
      <c r="W52" s="5">
        <v>0</v>
      </c>
      <c r="X52" s="5">
        <v>1</v>
      </c>
      <c r="Y52" s="5">
        <v>0</v>
      </c>
      <c r="Z52" s="5">
        <v>0</v>
      </c>
      <c r="AA52" s="5">
        <v>1</v>
      </c>
      <c r="AB52" s="5">
        <v>0</v>
      </c>
      <c r="IF52">
        <v>-1</v>
      </c>
    </row>
    <row r="53" spans="1:240" x14ac:dyDescent="0.2">
      <c r="A53" s="5">
        <v>50</v>
      </c>
      <c r="B53" s="5">
        <v>0</v>
      </c>
      <c r="C53" s="5">
        <v>0</v>
      </c>
      <c r="D53" s="5">
        <v>1</v>
      </c>
      <c r="E53" s="5">
        <v>217</v>
      </c>
      <c r="F53" s="5">
        <f>ROUND(Source!AU34,O53)</f>
        <v>0</v>
      </c>
      <c r="G53" s="5" t="s">
        <v>80</v>
      </c>
      <c r="H53" s="5" t="s">
        <v>81</v>
      </c>
      <c r="I53" s="5"/>
      <c r="J53" s="5"/>
      <c r="K53" s="5">
        <v>217</v>
      </c>
      <c r="L53" s="5">
        <v>18</v>
      </c>
      <c r="M53" s="5">
        <v>3</v>
      </c>
      <c r="N53" s="5" t="s">
        <v>6</v>
      </c>
      <c r="O53" s="5">
        <v>0</v>
      </c>
      <c r="P53" s="5">
        <f>ROUND(Source!EM34,O53)</f>
        <v>0</v>
      </c>
      <c r="Q53" s="5"/>
      <c r="R53" s="5"/>
      <c r="S53" s="5"/>
      <c r="T53" s="5"/>
      <c r="U53" s="5"/>
      <c r="V53" s="5"/>
      <c r="W53" s="5">
        <v>0</v>
      </c>
      <c r="X53" s="5">
        <v>1</v>
      </c>
      <c r="Y53" s="5">
        <v>0</v>
      </c>
      <c r="Z53" s="5">
        <v>0</v>
      </c>
      <c r="AA53" s="5">
        <v>1</v>
      </c>
      <c r="AB53" s="5">
        <v>0</v>
      </c>
      <c r="IF53">
        <v>-1</v>
      </c>
    </row>
    <row r="54" spans="1:240" x14ac:dyDescent="0.2">
      <c r="A54" s="5">
        <v>50</v>
      </c>
      <c r="B54" s="5">
        <v>0</v>
      </c>
      <c r="C54" s="5">
        <v>0</v>
      </c>
      <c r="D54" s="5">
        <v>1</v>
      </c>
      <c r="E54" s="5">
        <v>230</v>
      </c>
      <c r="F54" s="5">
        <f>ROUND(Source!BA34,O54)</f>
        <v>0</v>
      </c>
      <c r="G54" s="5" t="s">
        <v>82</v>
      </c>
      <c r="H54" s="5" t="s">
        <v>83</v>
      </c>
      <c r="I54" s="5"/>
      <c r="J54" s="5"/>
      <c r="K54" s="5">
        <v>230</v>
      </c>
      <c r="L54" s="5">
        <v>19</v>
      </c>
      <c r="M54" s="5">
        <v>3</v>
      </c>
      <c r="N54" s="5" t="s">
        <v>6</v>
      </c>
      <c r="O54" s="5">
        <v>0</v>
      </c>
      <c r="P54" s="5">
        <f>ROUND(Source!ES34,O54)</f>
        <v>0</v>
      </c>
      <c r="Q54" s="5"/>
      <c r="R54" s="5"/>
      <c r="S54" s="5"/>
      <c r="T54" s="5"/>
      <c r="U54" s="5"/>
      <c r="V54" s="5"/>
      <c r="W54" s="5">
        <v>0</v>
      </c>
      <c r="X54" s="5">
        <v>1</v>
      </c>
      <c r="Y54" s="5">
        <v>0</v>
      </c>
      <c r="Z54" s="5">
        <v>0</v>
      </c>
      <c r="AA54" s="5">
        <v>1</v>
      </c>
      <c r="AB54" s="5">
        <v>0</v>
      </c>
      <c r="IF54">
        <v>-1</v>
      </c>
    </row>
    <row r="55" spans="1:240" x14ac:dyDescent="0.2">
      <c r="A55" s="5">
        <v>50</v>
      </c>
      <c r="B55" s="5">
        <v>0</v>
      </c>
      <c r="C55" s="5">
        <v>0</v>
      </c>
      <c r="D55" s="5">
        <v>1</v>
      </c>
      <c r="E55" s="5">
        <v>206</v>
      </c>
      <c r="F55" s="5">
        <f>ROUND(Source!T34,O55)</f>
        <v>0</v>
      </c>
      <c r="G55" s="5" t="s">
        <v>84</v>
      </c>
      <c r="H55" s="5" t="s">
        <v>85</v>
      </c>
      <c r="I55" s="5"/>
      <c r="J55" s="5"/>
      <c r="K55" s="5">
        <v>206</v>
      </c>
      <c r="L55" s="5">
        <v>20</v>
      </c>
      <c r="M55" s="5">
        <v>3</v>
      </c>
      <c r="N55" s="5" t="s">
        <v>6</v>
      </c>
      <c r="O55" s="5">
        <v>0</v>
      </c>
      <c r="P55" s="5">
        <f>ROUND(Source!DL34,O55)</f>
        <v>0</v>
      </c>
      <c r="Q55" s="5"/>
      <c r="R55" s="5"/>
      <c r="S55" s="5"/>
      <c r="T55" s="5"/>
      <c r="U55" s="5"/>
      <c r="V55" s="5"/>
      <c r="W55" s="5">
        <v>0</v>
      </c>
      <c r="X55" s="5">
        <v>1</v>
      </c>
      <c r="Y55" s="5">
        <v>0</v>
      </c>
      <c r="Z55" s="5">
        <v>0</v>
      </c>
      <c r="AA55" s="5">
        <v>1</v>
      </c>
      <c r="AB55" s="5">
        <v>0</v>
      </c>
      <c r="IF55">
        <v>-1</v>
      </c>
    </row>
    <row r="56" spans="1:240" x14ac:dyDescent="0.2">
      <c r="A56" s="5">
        <v>50</v>
      </c>
      <c r="B56" s="5">
        <v>0</v>
      </c>
      <c r="C56" s="5">
        <v>0</v>
      </c>
      <c r="D56" s="5">
        <v>1</v>
      </c>
      <c r="E56" s="5">
        <v>207</v>
      </c>
      <c r="F56" s="5">
        <f>Source!U34</f>
        <v>278.18263499999995</v>
      </c>
      <c r="G56" s="5" t="s">
        <v>86</v>
      </c>
      <c r="H56" s="5" t="s">
        <v>87</v>
      </c>
      <c r="I56" s="5"/>
      <c r="J56" s="5"/>
      <c r="K56" s="5">
        <v>207</v>
      </c>
      <c r="L56" s="5">
        <v>21</v>
      </c>
      <c r="M56" s="5">
        <v>3</v>
      </c>
      <c r="N56" s="5" t="s">
        <v>6</v>
      </c>
      <c r="O56" s="5">
        <v>-1</v>
      </c>
      <c r="P56" s="5">
        <f>Source!DM34</f>
        <v>278.18263499999995</v>
      </c>
      <c r="Q56" s="5"/>
      <c r="R56" s="5"/>
      <c r="S56" s="5"/>
      <c r="T56" s="5"/>
      <c r="U56" s="5"/>
      <c r="V56" s="5"/>
      <c r="W56" s="5">
        <v>278.182635</v>
      </c>
      <c r="X56" s="5">
        <v>1</v>
      </c>
      <c r="Y56" s="5">
        <v>278.182635</v>
      </c>
      <c r="Z56" s="5">
        <v>278.182635</v>
      </c>
      <c r="AA56" s="5">
        <v>1</v>
      </c>
      <c r="AB56" s="5">
        <v>278.182635</v>
      </c>
      <c r="IF56">
        <v>-1</v>
      </c>
    </row>
    <row r="57" spans="1:240" x14ac:dyDescent="0.2">
      <c r="A57" s="5">
        <v>50</v>
      </c>
      <c r="B57" s="5">
        <v>0</v>
      </c>
      <c r="C57" s="5">
        <v>0</v>
      </c>
      <c r="D57" s="5">
        <v>1</v>
      </c>
      <c r="E57" s="5">
        <v>208</v>
      </c>
      <c r="F57" s="5">
        <f>Source!V34</f>
        <v>95.796950999999993</v>
      </c>
      <c r="G57" s="5" t="s">
        <v>88</v>
      </c>
      <c r="H57" s="5" t="s">
        <v>89</v>
      </c>
      <c r="I57" s="5"/>
      <c r="J57" s="5"/>
      <c r="K57" s="5">
        <v>208</v>
      </c>
      <c r="L57" s="5">
        <v>22</v>
      </c>
      <c r="M57" s="5">
        <v>3</v>
      </c>
      <c r="N57" s="5" t="s">
        <v>6</v>
      </c>
      <c r="O57" s="5">
        <v>-1</v>
      </c>
      <c r="P57" s="5">
        <f>Source!DN34</f>
        <v>95.796950999999993</v>
      </c>
      <c r="Q57" s="5"/>
      <c r="R57" s="5"/>
      <c r="S57" s="5"/>
      <c r="T57" s="5"/>
      <c r="U57" s="5"/>
      <c r="V57" s="5"/>
      <c r="W57" s="5">
        <v>95.796950999999993</v>
      </c>
      <c r="X57" s="5">
        <v>1</v>
      </c>
      <c r="Y57" s="5">
        <v>95.796950999999993</v>
      </c>
      <c r="Z57" s="5">
        <v>95.796950999999993</v>
      </c>
      <c r="AA57" s="5">
        <v>1</v>
      </c>
      <c r="AB57" s="5">
        <v>95.796950999999993</v>
      </c>
      <c r="IF57">
        <v>-1</v>
      </c>
    </row>
    <row r="58" spans="1:240" x14ac:dyDescent="0.2">
      <c r="A58" s="5">
        <v>50</v>
      </c>
      <c r="B58" s="5">
        <v>0</v>
      </c>
      <c r="C58" s="5">
        <v>0</v>
      </c>
      <c r="D58" s="5">
        <v>1</v>
      </c>
      <c r="E58" s="5">
        <v>209</v>
      </c>
      <c r="F58" s="5">
        <f>ROUND(Source!W34,O58)</f>
        <v>0</v>
      </c>
      <c r="G58" s="5" t="s">
        <v>90</v>
      </c>
      <c r="H58" s="5" t="s">
        <v>91</v>
      </c>
      <c r="I58" s="5"/>
      <c r="J58" s="5"/>
      <c r="K58" s="5">
        <v>209</v>
      </c>
      <c r="L58" s="5">
        <v>23</v>
      </c>
      <c r="M58" s="5">
        <v>3</v>
      </c>
      <c r="N58" s="5" t="s">
        <v>6</v>
      </c>
      <c r="O58" s="5">
        <v>0</v>
      </c>
      <c r="P58" s="5">
        <f>ROUND(Source!DO34,O58)</f>
        <v>0</v>
      </c>
      <c r="Q58" s="5"/>
      <c r="R58" s="5"/>
      <c r="S58" s="5"/>
      <c r="T58" s="5"/>
      <c r="U58" s="5"/>
      <c r="V58" s="5"/>
      <c r="W58" s="5">
        <v>0</v>
      </c>
      <c r="X58" s="5">
        <v>1</v>
      </c>
      <c r="Y58" s="5">
        <v>0</v>
      </c>
      <c r="Z58" s="5">
        <v>0</v>
      </c>
      <c r="AA58" s="5">
        <v>1</v>
      </c>
      <c r="AB58" s="5">
        <v>0</v>
      </c>
      <c r="IF58">
        <v>-1</v>
      </c>
    </row>
    <row r="59" spans="1:240" x14ac:dyDescent="0.2">
      <c r="A59" s="5">
        <v>50</v>
      </c>
      <c r="B59" s="5">
        <v>0</v>
      </c>
      <c r="C59" s="5">
        <v>0</v>
      </c>
      <c r="D59" s="5">
        <v>1</v>
      </c>
      <c r="E59" s="5">
        <v>233</v>
      </c>
      <c r="F59" s="5">
        <f>ROUND(Source!BD34,O59)</f>
        <v>16406</v>
      </c>
      <c r="G59" s="5" t="s">
        <v>92</v>
      </c>
      <c r="H59" s="5" t="s">
        <v>93</v>
      </c>
      <c r="I59" s="5"/>
      <c r="J59" s="5"/>
      <c r="K59" s="5">
        <v>233</v>
      </c>
      <c r="L59" s="5">
        <v>24</v>
      </c>
      <c r="M59" s="5">
        <v>3</v>
      </c>
      <c r="N59" s="5" t="s">
        <v>6</v>
      </c>
      <c r="O59" s="5">
        <v>0</v>
      </c>
      <c r="P59" s="5">
        <f>ROUND(Source!EV34,O59)</f>
        <v>116807</v>
      </c>
      <c r="Q59" s="5"/>
      <c r="R59" s="5"/>
      <c r="S59" s="5"/>
      <c r="T59" s="5"/>
      <c r="U59" s="5"/>
      <c r="V59" s="5"/>
      <c r="W59" s="5">
        <v>16406</v>
      </c>
      <c r="X59" s="5">
        <v>1</v>
      </c>
      <c r="Y59" s="5">
        <v>16406</v>
      </c>
      <c r="Z59" s="5">
        <v>116807</v>
      </c>
      <c r="AA59" s="5">
        <v>1</v>
      </c>
      <c r="AB59" s="5">
        <v>116807</v>
      </c>
      <c r="IF59">
        <v>-1</v>
      </c>
    </row>
    <row r="60" spans="1:240" x14ac:dyDescent="0.2">
      <c r="A60" s="5">
        <v>50</v>
      </c>
      <c r="B60" s="5">
        <v>0</v>
      </c>
      <c r="C60" s="5">
        <v>0</v>
      </c>
      <c r="D60" s="5">
        <v>1</v>
      </c>
      <c r="E60" s="5">
        <v>210</v>
      </c>
      <c r="F60" s="5">
        <f>ROUND(Source!X34,O60)</f>
        <v>3004</v>
      </c>
      <c r="G60" s="5" t="s">
        <v>94</v>
      </c>
      <c r="H60" s="5" t="s">
        <v>95</v>
      </c>
      <c r="I60" s="5"/>
      <c r="J60" s="5"/>
      <c r="K60" s="5">
        <v>210</v>
      </c>
      <c r="L60" s="5">
        <v>25</v>
      </c>
      <c r="M60" s="5">
        <v>3</v>
      </c>
      <c r="N60" s="5" t="s">
        <v>6</v>
      </c>
      <c r="O60" s="5">
        <v>0</v>
      </c>
      <c r="P60" s="5">
        <f>ROUND(Source!DP34,O60)</f>
        <v>63981</v>
      </c>
      <c r="Q60" s="5"/>
      <c r="R60" s="5"/>
      <c r="S60" s="5"/>
      <c r="T60" s="5"/>
      <c r="U60" s="5"/>
      <c r="V60" s="5"/>
      <c r="W60" s="5">
        <v>3004</v>
      </c>
      <c r="X60" s="5">
        <v>1</v>
      </c>
      <c r="Y60" s="5">
        <v>3004</v>
      </c>
      <c r="Z60" s="5">
        <v>63981</v>
      </c>
      <c r="AA60" s="5">
        <v>1</v>
      </c>
      <c r="AB60" s="5">
        <v>63981</v>
      </c>
      <c r="IF60">
        <v>-1</v>
      </c>
    </row>
    <row r="61" spans="1:240" x14ac:dyDescent="0.2">
      <c r="A61" s="5">
        <v>50</v>
      </c>
      <c r="B61" s="5">
        <v>0</v>
      </c>
      <c r="C61" s="5">
        <v>0</v>
      </c>
      <c r="D61" s="5">
        <v>1</v>
      </c>
      <c r="E61" s="5">
        <v>211</v>
      </c>
      <c r="F61" s="5">
        <f>ROUND(Source!Y34,O61)</f>
        <v>1643</v>
      </c>
      <c r="G61" s="5" t="s">
        <v>96</v>
      </c>
      <c r="H61" s="5" t="s">
        <v>97</v>
      </c>
      <c r="I61" s="5"/>
      <c r="J61" s="5"/>
      <c r="K61" s="5">
        <v>211</v>
      </c>
      <c r="L61" s="5">
        <v>26</v>
      </c>
      <c r="M61" s="5">
        <v>3</v>
      </c>
      <c r="N61" s="5" t="s">
        <v>6</v>
      </c>
      <c r="O61" s="5">
        <v>0</v>
      </c>
      <c r="P61" s="5">
        <f>ROUND(Source!DQ34,O61)</f>
        <v>31466</v>
      </c>
      <c r="Q61" s="5"/>
      <c r="R61" s="5"/>
      <c r="S61" s="5"/>
      <c r="T61" s="5"/>
      <c r="U61" s="5"/>
      <c r="V61" s="5"/>
      <c r="W61" s="5">
        <v>1643</v>
      </c>
      <c r="X61" s="5">
        <v>1</v>
      </c>
      <c r="Y61" s="5">
        <v>1643</v>
      </c>
      <c r="Z61" s="5">
        <v>31466</v>
      </c>
      <c r="AA61" s="5">
        <v>1</v>
      </c>
      <c r="AB61" s="5">
        <v>31466</v>
      </c>
      <c r="IF61">
        <v>-1</v>
      </c>
    </row>
    <row r="62" spans="1:240" x14ac:dyDescent="0.2">
      <c r="A62" s="5">
        <v>50</v>
      </c>
      <c r="B62" s="5">
        <v>0</v>
      </c>
      <c r="C62" s="5">
        <v>0</v>
      </c>
      <c r="D62" s="5">
        <v>1</v>
      </c>
      <c r="E62" s="5">
        <v>224</v>
      </c>
      <c r="F62" s="5">
        <f>ROUND(Source!AR34,O62)</f>
        <v>34537</v>
      </c>
      <c r="G62" s="5" t="s">
        <v>98</v>
      </c>
      <c r="H62" s="5" t="s">
        <v>99</v>
      </c>
      <c r="I62" s="5"/>
      <c r="J62" s="5"/>
      <c r="K62" s="5">
        <v>224</v>
      </c>
      <c r="L62" s="5">
        <v>27</v>
      </c>
      <c r="M62" s="5">
        <v>3</v>
      </c>
      <c r="N62" s="5" t="s">
        <v>6</v>
      </c>
      <c r="O62" s="5">
        <v>0</v>
      </c>
      <c r="P62" s="5">
        <f>ROUND(Source!EJ34,O62)</f>
        <v>340109</v>
      </c>
      <c r="Q62" s="5"/>
      <c r="R62" s="5"/>
      <c r="S62" s="5"/>
      <c r="T62" s="5"/>
      <c r="U62" s="5"/>
      <c r="V62" s="5"/>
      <c r="W62" s="5">
        <v>34537</v>
      </c>
      <c r="X62" s="5">
        <v>1</v>
      </c>
      <c r="Y62" s="5">
        <v>34537</v>
      </c>
      <c r="Z62" s="5">
        <v>340109</v>
      </c>
      <c r="AA62" s="5">
        <v>1</v>
      </c>
      <c r="AB62" s="5">
        <v>340109</v>
      </c>
      <c r="IF62">
        <v>-1</v>
      </c>
    </row>
    <row r="63" spans="1:240" x14ac:dyDescent="0.2">
      <c r="IF63">
        <v>-1</v>
      </c>
    </row>
    <row r="64" spans="1:240" x14ac:dyDescent="0.2">
      <c r="A64" s="3">
        <v>51</v>
      </c>
      <c r="B64" s="3">
        <f>B12</f>
        <v>128</v>
      </c>
      <c r="C64" s="3">
        <f>A12</f>
        <v>1</v>
      </c>
      <c r="D64" s="3">
        <f>ROW(A12)</f>
        <v>12</v>
      </c>
      <c r="E64" s="3"/>
      <c r="F64" s="3" t="str">
        <f>IF(F12&lt;&gt;"",F12,"")</f>
        <v>5.1.1.1 Устройство котлована</v>
      </c>
      <c r="G64" s="3" t="str">
        <f>IF(G12&lt;&gt;"",G12,"")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64" s="3">
        <v>0</v>
      </c>
      <c r="I64" s="3"/>
      <c r="J64" s="3"/>
      <c r="K64" s="3"/>
      <c r="L64" s="3"/>
      <c r="M64" s="3"/>
      <c r="N64" s="3"/>
      <c r="O64" s="3">
        <f t="shared" ref="O64:T64" si="47">ROUND(O34,0)</f>
        <v>29890</v>
      </c>
      <c r="P64" s="3">
        <f t="shared" si="47"/>
        <v>0</v>
      </c>
      <c r="Q64" s="3">
        <f t="shared" si="47"/>
        <v>27701</v>
      </c>
      <c r="R64" s="3">
        <f t="shared" si="47"/>
        <v>1304</v>
      </c>
      <c r="S64" s="3">
        <f t="shared" si="47"/>
        <v>2189</v>
      </c>
      <c r="T64" s="3">
        <f t="shared" si="47"/>
        <v>0</v>
      </c>
      <c r="U64" s="3">
        <f>U34</f>
        <v>278.18263499999995</v>
      </c>
      <c r="V64" s="3">
        <f>V34</f>
        <v>95.796950999999993</v>
      </c>
      <c r="W64" s="3">
        <f>ROUND(W34,0)</f>
        <v>0</v>
      </c>
      <c r="X64" s="3">
        <f>ROUND(X34,0)</f>
        <v>3004</v>
      </c>
      <c r="Y64" s="3">
        <f>ROUND(Y34,0)</f>
        <v>1643</v>
      </c>
      <c r="Z64" s="3"/>
      <c r="AA64" s="3"/>
      <c r="AB64" s="3"/>
      <c r="AC64" s="3"/>
      <c r="AD64" s="3"/>
      <c r="AE64" s="3"/>
      <c r="AF64" s="3"/>
      <c r="AG64" s="3"/>
      <c r="AH64" s="3"/>
      <c r="AI64" s="3"/>
      <c r="AJ64" s="3"/>
      <c r="AK64" s="3"/>
      <c r="AL64" s="3"/>
      <c r="AM64" s="3"/>
      <c r="AN64" s="3"/>
      <c r="AO64" s="3">
        <f t="shared" ref="AO64:BD64" si="48">ROUND(AO34,0)</f>
        <v>0</v>
      </c>
      <c r="AP64" s="3">
        <f t="shared" si="48"/>
        <v>0</v>
      </c>
      <c r="AQ64" s="3">
        <f t="shared" si="48"/>
        <v>0</v>
      </c>
      <c r="AR64" s="3">
        <f t="shared" si="48"/>
        <v>34537</v>
      </c>
      <c r="AS64" s="3">
        <f t="shared" si="48"/>
        <v>34537</v>
      </c>
      <c r="AT64" s="3">
        <f t="shared" si="48"/>
        <v>0</v>
      </c>
      <c r="AU64" s="3">
        <f t="shared" si="48"/>
        <v>0</v>
      </c>
      <c r="AV64" s="3">
        <f t="shared" si="48"/>
        <v>0</v>
      </c>
      <c r="AW64" s="3">
        <f t="shared" si="48"/>
        <v>0</v>
      </c>
      <c r="AX64" s="3">
        <f t="shared" si="48"/>
        <v>0</v>
      </c>
      <c r="AY64" s="3">
        <f t="shared" si="48"/>
        <v>0</v>
      </c>
      <c r="AZ64" s="3">
        <f t="shared" si="48"/>
        <v>0</v>
      </c>
      <c r="BA64" s="3">
        <f t="shared" si="48"/>
        <v>0</v>
      </c>
      <c r="BB64" s="3">
        <f t="shared" si="48"/>
        <v>0</v>
      </c>
      <c r="BC64" s="3">
        <f t="shared" si="48"/>
        <v>0</v>
      </c>
      <c r="BD64" s="3">
        <f t="shared" si="48"/>
        <v>16406</v>
      </c>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4">
        <f t="shared" ref="DG64:DL64" si="49">ROUND(DG34,0)</f>
        <v>244662</v>
      </c>
      <c r="DH64" s="4">
        <f t="shared" si="49"/>
        <v>0</v>
      </c>
      <c r="DI64" s="4">
        <f t="shared" si="49"/>
        <v>189207</v>
      </c>
      <c r="DJ64" s="4">
        <f t="shared" si="49"/>
        <v>23899</v>
      </c>
      <c r="DK64" s="4">
        <f t="shared" si="49"/>
        <v>55455</v>
      </c>
      <c r="DL64" s="4">
        <f t="shared" si="49"/>
        <v>0</v>
      </c>
      <c r="DM64" s="4">
        <f>DM34</f>
        <v>278.18263499999995</v>
      </c>
      <c r="DN64" s="4">
        <f>DN34</f>
        <v>95.796950999999993</v>
      </c>
      <c r="DO64" s="4">
        <f>ROUND(DO34,0)</f>
        <v>0</v>
      </c>
      <c r="DP64" s="4">
        <f>ROUND(DP34,0)</f>
        <v>63981</v>
      </c>
      <c r="DQ64" s="4">
        <f>ROUND(DQ34,0)</f>
        <v>31466</v>
      </c>
      <c r="DR64" s="4"/>
      <c r="DS64" s="4"/>
      <c r="DT64" s="4"/>
      <c r="DU64" s="4"/>
      <c r="DV64" s="4"/>
      <c r="DW64" s="4"/>
      <c r="DX64" s="4"/>
      <c r="DY64" s="4"/>
      <c r="DZ64" s="4"/>
      <c r="EA64" s="4"/>
      <c r="EB64" s="4"/>
      <c r="EC64" s="4"/>
      <c r="ED64" s="4"/>
      <c r="EE64" s="4"/>
      <c r="EF64" s="4"/>
      <c r="EG64" s="4">
        <f t="shared" ref="EG64:EV64" si="50">ROUND(EG34,0)</f>
        <v>0</v>
      </c>
      <c r="EH64" s="4">
        <f t="shared" si="50"/>
        <v>0</v>
      </c>
      <c r="EI64" s="4">
        <f t="shared" si="50"/>
        <v>0</v>
      </c>
      <c r="EJ64" s="4">
        <f t="shared" si="50"/>
        <v>340109</v>
      </c>
      <c r="EK64" s="4">
        <f t="shared" si="50"/>
        <v>340109</v>
      </c>
      <c r="EL64" s="4">
        <f t="shared" si="50"/>
        <v>0</v>
      </c>
      <c r="EM64" s="4">
        <f t="shared" si="50"/>
        <v>0</v>
      </c>
      <c r="EN64" s="4">
        <f t="shared" si="50"/>
        <v>0</v>
      </c>
      <c r="EO64" s="4">
        <f t="shared" si="50"/>
        <v>0</v>
      </c>
      <c r="EP64" s="4">
        <f t="shared" si="50"/>
        <v>0</v>
      </c>
      <c r="EQ64" s="4">
        <f t="shared" si="50"/>
        <v>0</v>
      </c>
      <c r="ER64" s="4">
        <f t="shared" si="50"/>
        <v>0</v>
      </c>
      <c r="ES64" s="4">
        <f t="shared" si="50"/>
        <v>0</v>
      </c>
      <c r="ET64" s="4">
        <f t="shared" si="50"/>
        <v>0</v>
      </c>
      <c r="EU64" s="4">
        <f t="shared" si="50"/>
        <v>0</v>
      </c>
      <c r="EV64" s="4">
        <f t="shared" si="50"/>
        <v>116807</v>
      </c>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v>0</v>
      </c>
      <c r="IF64">
        <v>-1</v>
      </c>
    </row>
    <row r="65" spans="1:240" x14ac:dyDescent="0.2">
      <c r="IF65">
        <v>-1</v>
      </c>
    </row>
    <row r="66" spans="1:240" x14ac:dyDescent="0.2">
      <c r="A66" s="5">
        <v>50</v>
      </c>
      <c r="B66" s="5">
        <v>0</v>
      </c>
      <c r="C66" s="5">
        <v>0</v>
      </c>
      <c r="D66" s="5">
        <v>1</v>
      </c>
      <c r="E66" s="5">
        <v>201</v>
      </c>
      <c r="F66" s="5">
        <f>ROUND(Source!O64,O66)</f>
        <v>29890</v>
      </c>
      <c r="G66" s="5" t="s">
        <v>46</v>
      </c>
      <c r="H66" s="5" t="s">
        <v>47</v>
      </c>
      <c r="I66" s="5"/>
      <c r="J66" s="5"/>
      <c r="K66" s="5">
        <v>201</v>
      </c>
      <c r="L66" s="5">
        <v>1</v>
      </c>
      <c r="M66" s="5">
        <v>3</v>
      </c>
      <c r="N66" s="5" t="s">
        <v>6</v>
      </c>
      <c r="O66" s="5">
        <v>0</v>
      </c>
      <c r="P66" s="5">
        <f>ROUND(Source!DG64,O66)</f>
        <v>244662</v>
      </c>
      <c r="Q66" s="5"/>
      <c r="R66" s="5"/>
      <c r="S66" s="5"/>
      <c r="T66" s="5"/>
      <c r="U66" s="5"/>
      <c r="V66" s="5"/>
      <c r="W66" s="5">
        <v>29890</v>
      </c>
      <c r="X66" s="5">
        <v>1</v>
      </c>
      <c r="Y66" s="5">
        <v>29890</v>
      </c>
      <c r="Z66" s="5">
        <v>244662</v>
      </c>
      <c r="AA66" s="5">
        <v>1</v>
      </c>
      <c r="AB66" s="5">
        <v>244662</v>
      </c>
      <c r="IF66">
        <v>-1</v>
      </c>
    </row>
    <row r="67" spans="1:240" x14ac:dyDescent="0.2">
      <c r="A67" s="5">
        <v>50</v>
      </c>
      <c r="B67" s="5">
        <v>0</v>
      </c>
      <c r="C67" s="5">
        <v>0</v>
      </c>
      <c r="D67" s="5">
        <v>1</v>
      </c>
      <c r="E67" s="5">
        <v>202</v>
      </c>
      <c r="F67" s="5">
        <f>ROUND(Source!P64,O67)</f>
        <v>0</v>
      </c>
      <c r="G67" s="5" t="s">
        <v>48</v>
      </c>
      <c r="H67" s="5" t="s">
        <v>49</v>
      </c>
      <c r="I67" s="5"/>
      <c r="J67" s="5"/>
      <c r="K67" s="5">
        <v>202</v>
      </c>
      <c r="L67" s="5">
        <v>2</v>
      </c>
      <c r="M67" s="5">
        <v>3</v>
      </c>
      <c r="N67" s="5" t="s">
        <v>6</v>
      </c>
      <c r="O67" s="5">
        <v>0</v>
      </c>
      <c r="P67" s="5">
        <f>ROUND(Source!DH64,O67)</f>
        <v>0</v>
      </c>
      <c r="Q67" s="5"/>
      <c r="R67" s="5"/>
      <c r="S67" s="5"/>
      <c r="T67" s="5"/>
      <c r="U67" s="5"/>
      <c r="V67" s="5"/>
      <c r="W67" s="5">
        <v>0</v>
      </c>
      <c r="X67" s="5">
        <v>1</v>
      </c>
      <c r="Y67" s="5">
        <v>0</v>
      </c>
      <c r="Z67" s="5">
        <v>0</v>
      </c>
      <c r="AA67" s="5">
        <v>1</v>
      </c>
      <c r="AB67" s="5">
        <v>0</v>
      </c>
      <c r="IF67">
        <v>-1</v>
      </c>
    </row>
    <row r="68" spans="1:240" x14ac:dyDescent="0.2">
      <c r="A68" s="5">
        <v>50</v>
      </c>
      <c r="B68" s="5">
        <v>0</v>
      </c>
      <c r="C68" s="5">
        <v>0</v>
      </c>
      <c r="D68" s="5">
        <v>1</v>
      </c>
      <c r="E68" s="5">
        <v>222</v>
      </c>
      <c r="F68" s="5">
        <f>ROUND(Source!AO64,O68)</f>
        <v>0</v>
      </c>
      <c r="G68" s="5" t="s">
        <v>50</v>
      </c>
      <c r="H68" s="5" t="s">
        <v>51</v>
      </c>
      <c r="I68" s="5"/>
      <c r="J68" s="5"/>
      <c r="K68" s="5">
        <v>222</v>
      </c>
      <c r="L68" s="5">
        <v>3</v>
      </c>
      <c r="M68" s="5">
        <v>3</v>
      </c>
      <c r="N68" s="5" t="s">
        <v>6</v>
      </c>
      <c r="O68" s="5">
        <v>0</v>
      </c>
      <c r="P68" s="5">
        <f>ROUND(Source!EG64,O68)</f>
        <v>0</v>
      </c>
      <c r="Q68" s="5"/>
      <c r="R68" s="5"/>
      <c r="S68" s="5"/>
      <c r="T68" s="5"/>
      <c r="U68" s="5"/>
      <c r="V68" s="5"/>
      <c r="W68" s="5">
        <v>0</v>
      </c>
      <c r="X68" s="5">
        <v>1</v>
      </c>
      <c r="Y68" s="5">
        <v>0</v>
      </c>
      <c r="Z68" s="5">
        <v>0</v>
      </c>
      <c r="AA68" s="5">
        <v>1</v>
      </c>
      <c r="AB68" s="5">
        <v>0</v>
      </c>
      <c r="IF68">
        <v>-1</v>
      </c>
    </row>
    <row r="69" spans="1:240" x14ac:dyDescent="0.2">
      <c r="A69" s="5">
        <v>50</v>
      </c>
      <c r="B69" s="5">
        <v>0</v>
      </c>
      <c r="C69" s="5">
        <v>0</v>
      </c>
      <c r="D69" s="5">
        <v>1</v>
      </c>
      <c r="E69" s="5">
        <v>225</v>
      </c>
      <c r="F69" s="5">
        <f>ROUND(Source!AV64,O69)</f>
        <v>0</v>
      </c>
      <c r="G69" s="5" t="s">
        <v>52</v>
      </c>
      <c r="H69" s="5" t="s">
        <v>53</v>
      </c>
      <c r="I69" s="5"/>
      <c r="J69" s="5"/>
      <c r="K69" s="5">
        <v>225</v>
      </c>
      <c r="L69" s="5">
        <v>4</v>
      </c>
      <c r="M69" s="5">
        <v>3</v>
      </c>
      <c r="N69" s="5" t="s">
        <v>6</v>
      </c>
      <c r="O69" s="5">
        <v>0</v>
      </c>
      <c r="P69" s="5">
        <f>ROUND(Source!EN64,O69)</f>
        <v>0</v>
      </c>
      <c r="Q69" s="5"/>
      <c r="R69" s="5"/>
      <c r="S69" s="5"/>
      <c r="T69" s="5"/>
      <c r="U69" s="5"/>
      <c r="V69" s="5"/>
      <c r="W69" s="5">
        <v>0</v>
      </c>
      <c r="X69" s="5">
        <v>1</v>
      </c>
      <c r="Y69" s="5">
        <v>0</v>
      </c>
      <c r="Z69" s="5">
        <v>0</v>
      </c>
      <c r="AA69" s="5">
        <v>1</v>
      </c>
      <c r="AB69" s="5">
        <v>0</v>
      </c>
      <c r="IF69">
        <v>-1</v>
      </c>
    </row>
    <row r="70" spans="1:240" x14ac:dyDescent="0.2">
      <c r="A70" s="5">
        <v>50</v>
      </c>
      <c r="B70" s="5">
        <v>0</v>
      </c>
      <c r="C70" s="5">
        <v>0</v>
      </c>
      <c r="D70" s="5">
        <v>1</v>
      </c>
      <c r="E70" s="5">
        <v>226</v>
      </c>
      <c r="F70" s="5">
        <f>ROUND(Source!AW64,O70)</f>
        <v>0</v>
      </c>
      <c r="G70" s="5" t="s">
        <v>54</v>
      </c>
      <c r="H70" s="5" t="s">
        <v>55</v>
      </c>
      <c r="I70" s="5"/>
      <c r="J70" s="5"/>
      <c r="K70" s="5">
        <v>226</v>
      </c>
      <c r="L70" s="5">
        <v>5</v>
      </c>
      <c r="M70" s="5">
        <v>3</v>
      </c>
      <c r="N70" s="5" t="s">
        <v>6</v>
      </c>
      <c r="O70" s="5">
        <v>0</v>
      </c>
      <c r="P70" s="5">
        <f>ROUND(Source!EO64,O70)</f>
        <v>0</v>
      </c>
      <c r="Q70" s="5"/>
      <c r="R70" s="5"/>
      <c r="S70" s="5"/>
      <c r="T70" s="5"/>
      <c r="U70" s="5"/>
      <c r="V70" s="5"/>
      <c r="W70" s="5">
        <v>0</v>
      </c>
      <c r="X70" s="5">
        <v>1</v>
      </c>
      <c r="Y70" s="5">
        <v>0</v>
      </c>
      <c r="Z70" s="5">
        <v>0</v>
      </c>
      <c r="AA70" s="5">
        <v>1</v>
      </c>
      <c r="AB70" s="5">
        <v>0</v>
      </c>
      <c r="IF70">
        <v>-1</v>
      </c>
    </row>
    <row r="71" spans="1:240" x14ac:dyDescent="0.2">
      <c r="A71" s="5">
        <v>50</v>
      </c>
      <c r="B71" s="5">
        <v>0</v>
      </c>
      <c r="C71" s="5">
        <v>0</v>
      </c>
      <c r="D71" s="5">
        <v>1</v>
      </c>
      <c r="E71" s="5">
        <v>227</v>
      </c>
      <c r="F71" s="5">
        <f>ROUND(Source!AX64,O71)</f>
        <v>0</v>
      </c>
      <c r="G71" s="5" t="s">
        <v>56</v>
      </c>
      <c r="H71" s="5" t="s">
        <v>57</v>
      </c>
      <c r="I71" s="5"/>
      <c r="J71" s="5"/>
      <c r="K71" s="5">
        <v>227</v>
      </c>
      <c r="L71" s="5">
        <v>6</v>
      </c>
      <c r="M71" s="5">
        <v>3</v>
      </c>
      <c r="N71" s="5" t="s">
        <v>6</v>
      </c>
      <c r="O71" s="5">
        <v>0</v>
      </c>
      <c r="P71" s="5">
        <f>ROUND(Source!EP64,O71)</f>
        <v>0</v>
      </c>
      <c r="Q71" s="5"/>
      <c r="R71" s="5"/>
      <c r="S71" s="5"/>
      <c r="T71" s="5"/>
      <c r="U71" s="5"/>
      <c r="V71" s="5"/>
      <c r="W71" s="5">
        <v>0</v>
      </c>
      <c r="X71" s="5">
        <v>1</v>
      </c>
      <c r="Y71" s="5">
        <v>0</v>
      </c>
      <c r="Z71" s="5">
        <v>0</v>
      </c>
      <c r="AA71" s="5">
        <v>1</v>
      </c>
      <c r="AB71" s="5">
        <v>0</v>
      </c>
      <c r="IF71">
        <v>-1</v>
      </c>
    </row>
    <row r="72" spans="1:240" x14ac:dyDescent="0.2">
      <c r="A72" s="5">
        <v>50</v>
      </c>
      <c r="B72" s="5">
        <v>0</v>
      </c>
      <c r="C72" s="5">
        <v>0</v>
      </c>
      <c r="D72" s="5">
        <v>1</v>
      </c>
      <c r="E72" s="5">
        <v>228</v>
      </c>
      <c r="F72" s="5">
        <f>ROUND(Source!AY64,O72)</f>
        <v>0</v>
      </c>
      <c r="G72" s="5" t="s">
        <v>58</v>
      </c>
      <c r="H72" s="5" t="s">
        <v>59</v>
      </c>
      <c r="I72" s="5"/>
      <c r="J72" s="5"/>
      <c r="K72" s="5">
        <v>228</v>
      </c>
      <c r="L72" s="5">
        <v>7</v>
      </c>
      <c r="M72" s="5">
        <v>3</v>
      </c>
      <c r="N72" s="5" t="s">
        <v>6</v>
      </c>
      <c r="O72" s="5">
        <v>0</v>
      </c>
      <c r="P72" s="5">
        <f>ROUND(Source!EQ64,O72)</f>
        <v>0</v>
      </c>
      <c r="Q72" s="5"/>
      <c r="R72" s="5"/>
      <c r="S72" s="5"/>
      <c r="T72" s="5"/>
      <c r="U72" s="5"/>
      <c r="V72" s="5"/>
      <c r="W72" s="5">
        <v>0</v>
      </c>
      <c r="X72" s="5">
        <v>1</v>
      </c>
      <c r="Y72" s="5">
        <v>0</v>
      </c>
      <c r="Z72" s="5">
        <v>0</v>
      </c>
      <c r="AA72" s="5">
        <v>1</v>
      </c>
      <c r="AB72" s="5">
        <v>0</v>
      </c>
      <c r="IF72">
        <v>-1</v>
      </c>
    </row>
    <row r="73" spans="1:240" x14ac:dyDescent="0.2">
      <c r="A73" s="5">
        <v>50</v>
      </c>
      <c r="B73" s="5">
        <v>0</v>
      </c>
      <c r="C73" s="5">
        <v>0</v>
      </c>
      <c r="D73" s="5">
        <v>1</v>
      </c>
      <c r="E73" s="5">
        <v>216</v>
      </c>
      <c r="F73" s="5">
        <f>ROUND(Source!AP64,O73)</f>
        <v>0</v>
      </c>
      <c r="G73" s="5" t="s">
        <v>60</v>
      </c>
      <c r="H73" s="5" t="s">
        <v>61</v>
      </c>
      <c r="I73" s="5"/>
      <c r="J73" s="5"/>
      <c r="K73" s="5">
        <v>216</v>
      </c>
      <c r="L73" s="5">
        <v>8</v>
      </c>
      <c r="M73" s="5">
        <v>3</v>
      </c>
      <c r="N73" s="5" t="s">
        <v>6</v>
      </c>
      <c r="O73" s="5">
        <v>0</v>
      </c>
      <c r="P73" s="5">
        <f>ROUND(Source!EH64,O73)</f>
        <v>0</v>
      </c>
      <c r="Q73" s="5"/>
      <c r="R73" s="5"/>
      <c r="S73" s="5"/>
      <c r="T73" s="5"/>
      <c r="U73" s="5"/>
      <c r="V73" s="5"/>
      <c r="W73" s="5">
        <v>0</v>
      </c>
      <c r="X73" s="5">
        <v>1</v>
      </c>
      <c r="Y73" s="5">
        <v>0</v>
      </c>
      <c r="Z73" s="5">
        <v>0</v>
      </c>
      <c r="AA73" s="5">
        <v>1</v>
      </c>
      <c r="AB73" s="5">
        <v>0</v>
      </c>
      <c r="IF73">
        <v>-1</v>
      </c>
    </row>
    <row r="74" spans="1:240" x14ac:dyDescent="0.2">
      <c r="A74" s="5">
        <v>50</v>
      </c>
      <c r="B74" s="5">
        <v>0</v>
      </c>
      <c r="C74" s="5">
        <v>0</v>
      </c>
      <c r="D74" s="5">
        <v>1</v>
      </c>
      <c r="E74" s="5">
        <v>223</v>
      </c>
      <c r="F74" s="5">
        <f>ROUND(Source!AQ64,O74)</f>
        <v>0</v>
      </c>
      <c r="G74" s="5" t="s">
        <v>62</v>
      </c>
      <c r="H74" s="5" t="s">
        <v>63</v>
      </c>
      <c r="I74" s="5"/>
      <c r="J74" s="5"/>
      <c r="K74" s="5">
        <v>223</v>
      </c>
      <c r="L74" s="5">
        <v>9</v>
      </c>
      <c r="M74" s="5">
        <v>3</v>
      </c>
      <c r="N74" s="5" t="s">
        <v>6</v>
      </c>
      <c r="O74" s="5">
        <v>0</v>
      </c>
      <c r="P74" s="5">
        <f>ROUND(Source!EI64,O74)</f>
        <v>0</v>
      </c>
      <c r="Q74" s="5"/>
      <c r="R74" s="5"/>
      <c r="S74" s="5"/>
      <c r="T74" s="5"/>
      <c r="U74" s="5"/>
      <c r="V74" s="5"/>
      <c r="W74" s="5">
        <v>0</v>
      </c>
      <c r="X74" s="5">
        <v>1</v>
      </c>
      <c r="Y74" s="5">
        <v>0</v>
      </c>
      <c r="Z74" s="5">
        <v>0</v>
      </c>
      <c r="AA74" s="5">
        <v>1</v>
      </c>
      <c r="AB74" s="5">
        <v>0</v>
      </c>
      <c r="IF74">
        <v>-1</v>
      </c>
    </row>
    <row r="75" spans="1:240" x14ac:dyDescent="0.2">
      <c r="A75" s="5">
        <v>50</v>
      </c>
      <c r="B75" s="5">
        <v>0</v>
      </c>
      <c r="C75" s="5">
        <v>0</v>
      </c>
      <c r="D75" s="5">
        <v>1</v>
      </c>
      <c r="E75" s="5">
        <v>229</v>
      </c>
      <c r="F75" s="5">
        <f>ROUND(Source!AZ64,O75)</f>
        <v>0</v>
      </c>
      <c r="G75" s="5" t="s">
        <v>64</v>
      </c>
      <c r="H75" s="5" t="s">
        <v>65</v>
      </c>
      <c r="I75" s="5"/>
      <c r="J75" s="5"/>
      <c r="K75" s="5">
        <v>229</v>
      </c>
      <c r="L75" s="5">
        <v>10</v>
      </c>
      <c r="M75" s="5">
        <v>3</v>
      </c>
      <c r="N75" s="5" t="s">
        <v>6</v>
      </c>
      <c r="O75" s="5">
        <v>0</v>
      </c>
      <c r="P75" s="5">
        <f>ROUND(Source!ER64,O75)</f>
        <v>0</v>
      </c>
      <c r="Q75" s="5"/>
      <c r="R75" s="5"/>
      <c r="S75" s="5"/>
      <c r="T75" s="5"/>
      <c r="U75" s="5"/>
      <c r="V75" s="5"/>
      <c r="W75" s="5">
        <v>0</v>
      </c>
      <c r="X75" s="5">
        <v>1</v>
      </c>
      <c r="Y75" s="5">
        <v>0</v>
      </c>
      <c r="Z75" s="5">
        <v>0</v>
      </c>
      <c r="AA75" s="5">
        <v>1</v>
      </c>
      <c r="AB75" s="5">
        <v>0</v>
      </c>
      <c r="IF75">
        <v>-1</v>
      </c>
    </row>
    <row r="76" spans="1:240" x14ac:dyDescent="0.2">
      <c r="A76" s="5">
        <v>50</v>
      </c>
      <c r="B76" s="5">
        <v>0</v>
      </c>
      <c r="C76" s="5">
        <v>0</v>
      </c>
      <c r="D76" s="5">
        <v>1</v>
      </c>
      <c r="E76" s="5">
        <v>203</v>
      </c>
      <c r="F76" s="5">
        <f>ROUND(Source!Q64,O76)</f>
        <v>27701</v>
      </c>
      <c r="G76" s="5" t="s">
        <v>66</v>
      </c>
      <c r="H76" s="5" t="s">
        <v>67</v>
      </c>
      <c r="I76" s="5"/>
      <c r="J76" s="5"/>
      <c r="K76" s="5">
        <v>203</v>
      </c>
      <c r="L76" s="5">
        <v>11</v>
      </c>
      <c r="M76" s="5">
        <v>3</v>
      </c>
      <c r="N76" s="5" t="s">
        <v>6</v>
      </c>
      <c r="O76" s="5">
        <v>0</v>
      </c>
      <c r="P76" s="5">
        <f>ROUND(Source!DI64,O76)</f>
        <v>189207</v>
      </c>
      <c r="Q76" s="5"/>
      <c r="R76" s="5"/>
      <c r="S76" s="5"/>
      <c r="T76" s="5"/>
      <c r="U76" s="5"/>
      <c r="V76" s="5"/>
      <c r="W76" s="5">
        <v>27701</v>
      </c>
      <c r="X76" s="5">
        <v>1</v>
      </c>
      <c r="Y76" s="5">
        <v>27701</v>
      </c>
      <c r="Z76" s="5">
        <v>189207</v>
      </c>
      <c r="AA76" s="5">
        <v>1</v>
      </c>
      <c r="AB76" s="5">
        <v>189207</v>
      </c>
      <c r="IF76">
        <v>-1</v>
      </c>
    </row>
    <row r="77" spans="1:240" x14ac:dyDescent="0.2">
      <c r="A77" s="5">
        <v>50</v>
      </c>
      <c r="B77" s="5">
        <v>0</v>
      </c>
      <c r="C77" s="5">
        <v>0</v>
      </c>
      <c r="D77" s="5">
        <v>1</v>
      </c>
      <c r="E77" s="5">
        <v>231</v>
      </c>
      <c r="F77" s="5">
        <f>ROUND(Source!BB64,O77)</f>
        <v>0</v>
      </c>
      <c r="G77" s="5" t="s">
        <v>68</v>
      </c>
      <c r="H77" s="5" t="s">
        <v>69</v>
      </c>
      <c r="I77" s="5"/>
      <c r="J77" s="5"/>
      <c r="K77" s="5">
        <v>231</v>
      </c>
      <c r="L77" s="5">
        <v>12</v>
      </c>
      <c r="M77" s="5">
        <v>3</v>
      </c>
      <c r="N77" s="5" t="s">
        <v>6</v>
      </c>
      <c r="O77" s="5">
        <v>0</v>
      </c>
      <c r="P77" s="5">
        <f>ROUND(Source!ET64,O77)</f>
        <v>0</v>
      </c>
      <c r="Q77" s="5"/>
      <c r="R77" s="5"/>
      <c r="S77" s="5"/>
      <c r="T77" s="5"/>
      <c r="U77" s="5"/>
      <c r="V77" s="5"/>
      <c r="W77" s="5">
        <v>0</v>
      </c>
      <c r="X77" s="5">
        <v>1</v>
      </c>
      <c r="Y77" s="5">
        <v>0</v>
      </c>
      <c r="Z77" s="5">
        <v>0</v>
      </c>
      <c r="AA77" s="5">
        <v>1</v>
      </c>
      <c r="AB77" s="5">
        <v>0</v>
      </c>
      <c r="IF77">
        <v>-1</v>
      </c>
    </row>
    <row r="78" spans="1:240" x14ac:dyDescent="0.2">
      <c r="A78" s="5">
        <v>50</v>
      </c>
      <c r="B78" s="5">
        <v>0</v>
      </c>
      <c r="C78" s="5">
        <v>0</v>
      </c>
      <c r="D78" s="5">
        <v>1</v>
      </c>
      <c r="E78" s="5">
        <v>204</v>
      </c>
      <c r="F78" s="5">
        <f>ROUND(Source!R64,O78)</f>
        <v>1304</v>
      </c>
      <c r="G78" s="5" t="s">
        <v>70</v>
      </c>
      <c r="H78" s="5" t="s">
        <v>71</v>
      </c>
      <c r="I78" s="5"/>
      <c r="J78" s="5"/>
      <c r="K78" s="5">
        <v>204</v>
      </c>
      <c r="L78" s="5">
        <v>13</v>
      </c>
      <c r="M78" s="5">
        <v>3</v>
      </c>
      <c r="N78" s="5" t="s">
        <v>6</v>
      </c>
      <c r="O78" s="5">
        <v>0</v>
      </c>
      <c r="P78" s="5">
        <f>ROUND(Source!DJ64,O78)</f>
        <v>23899</v>
      </c>
      <c r="Q78" s="5"/>
      <c r="R78" s="5"/>
      <c r="S78" s="5"/>
      <c r="T78" s="5"/>
      <c r="U78" s="5"/>
      <c r="V78" s="5"/>
      <c r="W78" s="5">
        <v>1304</v>
      </c>
      <c r="X78" s="5">
        <v>1</v>
      </c>
      <c r="Y78" s="5">
        <v>1304</v>
      </c>
      <c r="Z78" s="5">
        <v>23899</v>
      </c>
      <c r="AA78" s="5">
        <v>1</v>
      </c>
      <c r="AB78" s="5">
        <v>23899</v>
      </c>
      <c r="IF78">
        <v>-1</v>
      </c>
    </row>
    <row r="79" spans="1:240" x14ac:dyDescent="0.2">
      <c r="A79" s="5">
        <v>50</v>
      </c>
      <c r="B79" s="5">
        <v>0</v>
      </c>
      <c r="C79" s="5">
        <v>0</v>
      </c>
      <c r="D79" s="5">
        <v>1</v>
      </c>
      <c r="E79" s="5">
        <v>205</v>
      </c>
      <c r="F79" s="5">
        <f>ROUND(Source!S64,O79)</f>
        <v>2189</v>
      </c>
      <c r="G79" s="5" t="s">
        <v>72</v>
      </c>
      <c r="H79" s="5" t="s">
        <v>73</v>
      </c>
      <c r="I79" s="5"/>
      <c r="J79" s="5"/>
      <c r="K79" s="5">
        <v>205</v>
      </c>
      <c r="L79" s="5">
        <v>14</v>
      </c>
      <c r="M79" s="5">
        <v>3</v>
      </c>
      <c r="N79" s="5" t="s">
        <v>6</v>
      </c>
      <c r="O79" s="5">
        <v>0</v>
      </c>
      <c r="P79" s="5">
        <f>ROUND(Source!DK64,O79)</f>
        <v>55455</v>
      </c>
      <c r="Q79" s="5"/>
      <c r="R79" s="5"/>
      <c r="S79" s="5"/>
      <c r="T79" s="5"/>
      <c r="U79" s="5"/>
      <c r="V79" s="5"/>
      <c r="W79" s="5">
        <v>2189</v>
      </c>
      <c r="X79" s="5">
        <v>1</v>
      </c>
      <c r="Y79" s="5">
        <v>2189</v>
      </c>
      <c r="Z79" s="5">
        <v>55455</v>
      </c>
      <c r="AA79" s="5">
        <v>1</v>
      </c>
      <c r="AB79" s="5">
        <v>55455</v>
      </c>
      <c r="IF79">
        <v>-1</v>
      </c>
    </row>
    <row r="80" spans="1:240" x14ac:dyDescent="0.2">
      <c r="A80" s="5">
        <v>50</v>
      </c>
      <c r="B80" s="5">
        <v>0</v>
      </c>
      <c r="C80" s="5">
        <v>0</v>
      </c>
      <c r="D80" s="5">
        <v>1</v>
      </c>
      <c r="E80" s="5">
        <v>232</v>
      </c>
      <c r="F80" s="5">
        <f>ROUND(Source!BC64,O80)</f>
        <v>0</v>
      </c>
      <c r="G80" s="5" t="s">
        <v>74</v>
      </c>
      <c r="H80" s="5" t="s">
        <v>75</v>
      </c>
      <c r="I80" s="5"/>
      <c r="J80" s="5"/>
      <c r="K80" s="5">
        <v>232</v>
      </c>
      <c r="L80" s="5">
        <v>15</v>
      </c>
      <c r="M80" s="5">
        <v>3</v>
      </c>
      <c r="N80" s="5" t="s">
        <v>6</v>
      </c>
      <c r="O80" s="5">
        <v>0</v>
      </c>
      <c r="P80" s="5">
        <f>ROUND(Source!EU64,O80)</f>
        <v>0</v>
      </c>
      <c r="Q80" s="5"/>
      <c r="R80" s="5"/>
      <c r="S80" s="5"/>
      <c r="T80" s="5"/>
      <c r="U80" s="5"/>
      <c r="V80" s="5"/>
      <c r="W80" s="5">
        <v>0</v>
      </c>
      <c r="X80" s="5">
        <v>1</v>
      </c>
      <c r="Y80" s="5">
        <v>0</v>
      </c>
      <c r="Z80" s="5">
        <v>0</v>
      </c>
      <c r="AA80" s="5">
        <v>1</v>
      </c>
      <c r="AB80" s="5">
        <v>0</v>
      </c>
      <c r="IF80">
        <v>-1</v>
      </c>
    </row>
    <row r="81" spans="1:240" x14ac:dyDescent="0.2">
      <c r="A81" s="5">
        <v>50</v>
      </c>
      <c r="B81" s="5">
        <v>0</v>
      </c>
      <c r="C81" s="5">
        <v>0</v>
      </c>
      <c r="D81" s="5">
        <v>1</v>
      </c>
      <c r="E81" s="5">
        <v>214</v>
      </c>
      <c r="F81" s="5">
        <f>ROUND(Source!AS64,O81)</f>
        <v>34537</v>
      </c>
      <c r="G81" s="5" t="s">
        <v>76</v>
      </c>
      <c r="H81" s="5" t="s">
        <v>77</v>
      </c>
      <c r="I81" s="5"/>
      <c r="J81" s="5"/>
      <c r="K81" s="5">
        <v>214</v>
      </c>
      <c r="L81" s="5">
        <v>16</v>
      </c>
      <c r="M81" s="5">
        <v>3</v>
      </c>
      <c r="N81" s="5" t="s">
        <v>6</v>
      </c>
      <c r="O81" s="5">
        <v>0</v>
      </c>
      <c r="P81" s="5">
        <f>ROUND(Source!EK64,O81)</f>
        <v>340109</v>
      </c>
      <c r="Q81" s="5"/>
      <c r="R81" s="5"/>
      <c r="S81" s="5"/>
      <c r="T81" s="5"/>
      <c r="U81" s="5"/>
      <c r="V81" s="5"/>
      <c r="W81" s="5">
        <v>34537</v>
      </c>
      <c r="X81" s="5">
        <v>1</v>
      </c>
      <c r="Y81" s="5">
        <v>34537</v>
      </c>
      <c r="Z81" s="5">
        <v>340109</v>
      </c>
      <c r="AA81" s="5">
        <v>1</v>
      </c>
      <c r="AB81" s="5">
        <v>340109</v>
      </c>
      <c r="IF81">
        <v>-1</v>
      </c>
    </row>
    <row r="82" spans="1:240" x14ac:dyDescent="0.2">
      <c r="A82" s="5">
        <v>50</v>
      </c>
      <c r="B82" s="5">
        <v>0</v>
      </c>
      <c r="C82" s="5">
        <v>0</v>
      </c>
      <c r="D82" s="5">
        <v>1</v>
      </c>
      <c r="E82" s="5">
        <v>215</v>
      </c>
      <c r="F82" s="5">
        <f>ROUND(Source!AT64,O82)</f>
        <v>0</v>
      </c>
      <c r="G82" s="5" t="s">
        <v>78</v>
      </c>
      <c r="H82" s="5" t="s">
        <v>79</v>
      </c>
      <c r="I82" s="5"/>
      <c r="J82" s="5"/>
      <c r="K82" s="5">
        <v>215</v>
      </c>
      <c r="L82" s="5">
        <v>17</v>
      </c>
      <c r="M82" s="5">
        <v>3</v>
      </c>
      <c r="N82" s="5" t="s">
        <v>6</v>
      </c>
      <c r="O82" s="5">
        <v>0</v>
      </c>
      <c r="P82" s="5">
        <f>ROUND(Source!EL64,O82)</f>
        <v>0</v>
      </c>
      <c r="Q82" s="5"/>
      <c r="R82" s="5"/>
      <c r="S82" s="5"/>
      <c r="T82" s="5"/>
      <c r="U82" s="5"/>
      <c r="V82" s="5"/>
      <c r="W82" s="5">
        <v>0</v>
      </c>
      <c r="X82" s="5">
        <v>1</v>
      </c>
      <c r="Y82" s="5">
        <v>0</v>
      </c>
      <c r="Z82" s="5">
        <v>0</v>
      </c>
      <c r="AA82" s="5">
        <v>1</v>
      </c>
      <c r="AB82" s="5">
        <v>0</v>
      </c>
      <c r="IF82">
        <v>-1</v>
      </c>
    </row>
    <row r="83" spans="1:240" x14ac:dyDescent="0.2">
      <c r="A83" s="5">
        <v>50</v>
      </c>
      <c r="B83" s="5">
        <v>0</v>
      </c>
      <c r="C83" s="5">
        <v>0</v>
      </c>
      <c r="D83" s="5">
        <v>1</v>
      </c>
      <c r="E83" s="5">
        <v>217</v>
      </c>
      <c r="F83" s="5">
        <f>ROUND(Source!AU64,O83)</f>
        <v>0</v>
      </c>
      <c r="G83" s="5" t="s">
        <v>80</v>
      </c>
      <c r="H83" s="5" t="s">
        <v>81</v>
      </c>
      <c r="I83" s="5"/>
      <c r="J83" s="5"/>
      <c r="K83" s="5">
        <v>217</v>
      </c>
      <c r="L83" s="5">
        <v>18</v>
      </c>
      <c r="M83" s="5">
        <v>3</v>
      </c>
      <c r="N83" s="5" t="s">
        <v>6</v>
      </c>
      <c r="O83" s="5">
        <v>0</v>
      </c>
      <c r="P83" s="5">
        <f>ROUND(Source!EM64,O83)</f>
        <v>0</v>
      </c>
      <c r="Q83" s="5"/>
      <c r="R83" s="5"/>
      <c r="S83" s="5"/>
      <c r="T83" s="5"/>
      <c r="U83" s="5"/>
      <c r="V83" s="5"/>
      <c r="W83" s="5">
        <v>0</v>
      </c>
      <c r="X83" s="5">
        <v>1</v>
      </c>
      <c r="Y83" s="5">
        <v>0</v>
      </c>
      <c r="Z83" s="5">
        <v>0</v>
      </c>
      <c r="AA83" s="5">
        <v>1</v>
      </c>
      <c r="AB83" s="5">
        <v>0</v>
      </c>
      <c r="IF83">
        <v>-1</v>
      </c>
    </row>
    <row r="84" spans="1:240" x14ac:dyDescent="0.2">
      <c r="A84" s="5">
        <v>50</v>
      </c>
      <c r="B84" s="5">
        <v>0</v>
      </c>
      <c r="C84" s="5">
        <v>0</v>
      </c>
      <c r="D84" s="5">
        <v>1</v>
      </c>
      <c r="E84" s="5">
        <v>230</v>
      </c>
      <c r="F84" s="5">
        <f>ROUND(Source!BA64,O84)</f>
        <v>0</v>
      </c>
      <c r="G84" s="5" t="s">
        <v>82</v>
      </c>
      <c r="H84" s="5" t="s">
        <v>83</v>
      </c>
      <c r="I84" s="5"/>
      <c r="J84" s="5"/>
      <c r="K84" s="5">
        <v>230</v>
      </c>
      <c r="L84" s="5">
        <v>19</v>
      </c>
      <c r="M84" s="5">
        <v>3</v>
      </c>
      <c r="N84" s="5" t="s">
        <v>6</v>
      </c>
      <c r="O84" s="5">
        <v>0</v>
      </c>
      <c r="P84" s="5">
        <f>ROUND(Source!ES64,O84)</f>
        <v>0</v>
      </c>
      <c r="Q84" s="5"/>
      <c r="R84" s="5"/>
      <c r="S84" s="5"/>
      <c r="T84" s="5"/>
      <c r="U84" s="5"/>
      <c r="V84" s="5"/>
      <c r="W84" s="5">
        <v>0</v>
      </c>
      <c r="X84" s="5">
        <v>1</v>
      </c>
      <c r="Y84" s="5">
        <v>0</v>
      </c>
      <c r="Z84" s="5">
        <v>0</v>
      </c>
      <c r="AA84" s="5">
        <v>1</v>
      </c>
      <c r="AB84" s="5">
        <v>0</v>
      </c>
      <c r="IF84">
        <v>-1</v>
      </c>
    </row>
    <row r="85" spans="1:240" x14ac:dyDescent="0.2">
      <c r="A85" s="5">
        <v>50</v>
      </c>
      <c r="B85" s="5">
        <v>0</v>
      </c>
      <c r="C85" s="5">
        <v>0</v>
      </c>
      <c r="D85" s="5">
        <v>1</v>
      </c>
      <c r="E85" s="5">
        <v>206</v>
      </c>
      <c r="F85" s="5">
        <f>ROUND(Source!T64,O85)</f>
        <v>0</v>
      </c>
      <c r="G85" s="5" t="s">
        <v>84</v>
      </c>
      <c r="H85" s="5" t="s">
        <v>85</v>
      </c>
      <c r="I85" s="5"/>
      <c r="J85" s="5"/>
      <c r="K85" s="5">
        <v>206</v>
      </c>
      <c r="L85" s="5">
        <v>20</v>
      </c>
      <c r="M85" s="5">
        <v>3</v>
      </c>
      <c r="N85" s="5" t="s">
        <v>6</v>
      </c>
      <c r="O85" s="5">
        <v>0</v>
      </c>
      <c r="P85" s="5">
        <f>ROUND(Source!DL64,O85)</f>
        <v>0</v>
      </c>
      <c r="Q85" s="5"/>
      <c r="R85" s="5"/>
      <c r="S85" s="5"/>
      <c r="T85" s="5"/>
      <c r="U85" s="5"/>
      <c r="V85" s="5"/>
      <c r="W85" s="5">
        <v>0</v>
      </c>
      <c r="X85" s="5">
        <v>1</v>
      </c>
      <c r="Y85" s="5">
        <v>0</v>
      </c>
      <c r="Z85" s="5">
        <v>0</v>
      </c>
      <c r="AA85" s="5">
        <v>1</v>
      </c>
      <c r="AB85" s="5">
        <v>0</v>
      </c>
      <c r="IF85">
        <v>-1</v>
      </c>
    </row>
    <row r="86" spans="1:240" x14ac:dyDescent="0.2">
      <c r="A86" s="5">
        <v>50</v>
      </c>
      <c r="B86" s="5">
        <v>0</v>
      </c>
      <c r="C86" s="5">
        <v>0</v>
      </c>
      <c r="D86" s="5">
        <v>1</v>
      </c>
      <c r="E86" s="5">
        <v>207</v>
      </c>
      <c r="F86" s="5">
        <f>Source!U64</f>
        <v>278.18263499999995</v>
      </c>
      <c r="G86" s="5" t="s">
        <v>86</v>
      </c>
      <c r="H86" s="5" t="s">
        <v>87</v>
      </c>
      <c r="I86" s="5"/>
      <c r="J86" s="5"/>
      <c r="K86" s="5">
        <v>207</v>
      </c>
      <c r="L86" s="5">
        <v>21</v>
      </c>
      <c r="M86" s="5">
        <v>3</v>
      </c>
      <c r="N86" s="5" t="s">
        <v>6</v>
      </c>
      <c r="O86" s="5">
        <v>-1</v>
      </c>
      <c r="P86" s="5">
        <f>Source!DM64</f>
        <v>278.18263499999995</v>
      </c>
      <c r="Q86" s="5"/>
      <c r="R86" s="5"/>
      <c r="S86" s="5"/>
      <c r="T86" s="5"/>
      <c r="U86" s="5"/>
      <c r="V86" s="5"/>
      <c r="W86" s="5">
        <v>278.182635</v>
      </c>
      <c r="X86" s="5">
        <v>1</v>
      </c>
      <c r="Y86" s="5">
        <v>278.182635</v>
      </c>
      <c r="Z86" s="5">
        <v>278.182635</v>
      </c>
      <c r="AA86" s="5">
        <v>1</v>
      </c>
      <c r="AB86" s="5">
        <v>278.182635</v>
      </c>
      <c r="IF86">
        <v>-1</v>
      </c>
    </row>
    <row r="87" spans="1:240" x14ac:dyDescent="0.2">
      <c r="A87" s="5">
        <v>50</v>
      </c>
      <c r="B87" s="5">
        <v>0</v>
      </c>
      <c r="C87" s="5">
        <v>0</v>
      </c>
      <c r="D87" s="5">
        <v>1</v>
      </c>
      <c r="E87" s="5">
        <v>208</v>
      </c>
      <c r="F87" s="5">
        <f>Source!V64</f>
        <v>95.796950999999993</v>
      </c>
      <c r="G87" s="5" t="s">
        <v>88</v>
      </c>
      <c r="H87" s="5" t="s">
        <v>89</v>
      </c>
      <c r="I87" s="5"/>
      <c r="J87" s="5"/>
      <c r="K87" s="5">
        <v>208</v>
      </c>
      <c r="L87" s="5">
        <v>22</v>
      </c>
      <c r="M87" s="5">
        <v>3</v>
      </c>
      <c r="N87" s="5" t="s">
        <v>6</v>
      </c>
      <c r="O87" s="5">
        <v>-1</v>
      </c>
      <c r="P87" s="5">
        <f>Source!DN64</f>
        <v>95.796950999999993</v>
      </c>
      <c r="Q87" s="5"/>
      <c r="R87" s="5"/>
      <c r="S87" s="5"/>
      <c r="T87" s="5"/>
      <c r="U87" s="5"/>
      <c r="V87" s="5"/>
      <c r="W87" s="5">
        <v>95.796950999999993</v>
      </c>
      <c r="X87" s="5">
        <v>1</v>
      </c>
      <c r="Y87" s="5">
        <v>95.796950999999993</v>
      </c>
      <c r="Z87" s="5">
        <v>95.796950999999993</v>
      </c>
      <c r="AA87" s="5">
        <v>1</v>
      </c>
      <c r="AB87" s="5">
        <v>95.796950999999993</v>
      </c>
      <c r="IF87">
        <v>-1</v>
      </c>
    </row>
    <row r="88" spans="1:240" x14ac:dyDescent="0.2">
      <c r="A88" s="5">
        <v>50</v>
      </c>
      <c r="B88" s="5">
        <v>0</v>
      </c>
      <c r="C88" s="5">
        <v>0</v>
      </c>
      <c r="D88" s="5">
        <v>1</v>
      </c>
      <c r="E88" s="5">
        <v>209</v>
      </c>
      <c r="F88" s="5">
        <f>ROUND(Source!W64,O88)</f>
        <v>0</v>
      </c>
      <c r="G88" s="5" t="s">
        <v>90</v>
      </c>
      <c r="H88" s="5" t="s">
        <v>91</v>
      </c>
      <c r="I88" s="5"/>
      <c r="J88" s="5"/>
      <c r="K88" s="5">
        <v>209</v>
      </c>
      <c r="L88" s="5">
        <v>23</v>
      </c>
      <c r="M88" s="5">
        <v>3</v>
      </c>
      <c r="N88" s="5" t="s">
        <v>6</v>
      </c>
      <c r="O88" s="5">
        <v>0</v>
      </c>
      <c r="P88" s="5">
        <f>ROUND(Source!DO64,O88)</f>
        <v>0</v>
      </c>
      <c r="Q88" s="5"/>
      <c r="R88" s="5"/>
      <c r="S88" s="5"/>
      <c r="T88" s="5"/>
      <c r="U88" s="5"/>
      <c r="V88" s="5"/>
      <c r="W88" s="5">
        <v>0</v>
      </c>
      <c r="X88" s="5">
        <v>1</v>
      </c>
      <c r="Y88" s="5">
        <v>0</v>
      </c>
      <c r="Z88" s="5">
        <v>0</v>
      </c>
      <c r="AA88" s="5">
        <v>1</v>
      </c>
      <c r="AB88" s="5">
        <v>0</v>
      </c>
      <c r="IF88">
        <v>-1</v>
      </c>
    </row>
    <row r="89" spans="1:240" x14ac:dyDescent="0.2">
      <c r="A89" s="5">
        <v>50</v>
      </c>
      <c r="B89" s="5">
        <v>0</v>
      </c>
      <c r="C89" s="5">
        <v>0</v>
      </c>
      <c r="D89" s="5">
        <v>1</v>
      </c>
      <c r="E89" s="5">
        <v>233</v>
      </c>
      <c r="F89" s="5">
        <f>ROUND(Source!BD64,O89)</f>
        <v>16406</v>
      </c>
      <c r="G89" s="5" t="s">
        <v>92</v>
      </c>
      <c r="H89" s="5" t="s">
        <v>93</v>
      </c>
      <c r="I89" s="5"/>
      <c r="J89" s="5"/>
      <c r="K89" s="5">
        <v>233</v>
      </c>
      <c r="L89" s="5">
        <v>24</v>
      </c>
      <c r="M89" s="5">
        <v>3</v>
      </c>
      <c r="N89" s="5" t="s">
        <v>6</v>
      </c>
      <c r="O89" s="5">
        <v>0</v>
      </c>
      <c r="P89" s="5">
        <f>ROUND(Source!EV64,O89)</f>
        <v>116807</v>
      </c>
      <c r="Q89" s="5"/>
      <c r="R89" s="5"/>
      <c r="S89" s="5"/>
      <c r="T89" s="5"/>
      <c r="U89" s="5"/>
      <c r="V89" s="5"/>
      <c r="W89" s="5">
        <v>16406</v>
      </c>
      <c r="X89" s="5">
        <v>1</v>
      </c>
      <c r="Y89" s="5">
        <v>16406</v>
      </c>
      <c r="Z89" s="5">
        <v>116807</v>
      </c>
      <c r="AA89" s="5">
        <v>1</v>
      </c>
      <c r="AB89" s="5">
        <v>116807</v>
      </c>
      <c r="IF89">
        <v>-1</v>
      </c>
    </row>
    <row r="90" spans="1:240" x14ac:dyDescent="0.2">
      <c r="A90" s="5">
        <v>50</v>
      </c>
      <c r="B90" s="5">
        <v>0</v>
      </c>
      <c r="C90" s="5">
        <v>0</v>
      </c>
      <c r="D90" s="5">
        <v>1</v>
      </c>
      <c r="E90" s="5">
        <v>210</v>
      </c>
      <c r="F90" s="5">
        <f>ROUND(Source!X64,O90)</f>
        <v>3004</v>
      </c>
      <c r="G90" s="5" t="s">
        <v>94</v>
      </c>
      <c r="H90" s="5" t="s">
        <v>95</v>
      </c>
      <c r="I90" s="5"/>
      <c r="J90" s="5"/>
      <c r="K90" s="5">
        <v>210</v>
      </c>
      <c r="L90" s="5">
        <v>25</v>
      </c>
      <c r="M90" s="5">
        <v>3</v>
      </c>
      <c r="N90" s="5" t="s">
        <v>6</v>
      </c>
      <c r="O90" s="5">
        <v>0</v>
      </c>
      <c r="P90" s="5">
        <f>ROUND(Source!DP64,O90)</f>
        <v>63981</v>
      </c>
      <c r="Q90" s="5"/>
      <c r="R90" s="5"/>
      <c r="S90" s="5"/>
      <c r="T90" s="5"/>
      <c r="U90" s="5"/>
      <c r="V90" s="5"/>
      <c r="W90" s="5">
        <v>3004</v>
      </c>
      <c r="X90" s="5">
        <v>1</v>
      </c>
      <c r="Y90" s="5">
        <v>3004</v>
      </c>
      <c r="Z90" s="5">
        <v>63981</v>
      </c>
      <c r="AA90" s="5">
        <v>1</v>
      </c>
      <c r="AB90" s="5">
        <v>63981</v>
      </c>
      <c r="IF90">
        <v>-1</v>
      </c>
    </row>
    <row r="91" spans="1:240" x14ac:dyDescent="0.2">
      <c r="A91" s="5">
        <v>50</v>
      </c>
      <c r="B91" s="5">
        <v>0</v>
      </c>
      <c r="C91" s="5">
        <v>0</v>
      </c>
      <c r="D91" s="5">
        <v>1</v>
      </c>
      <c r="E91" s="5">
        <v>211</v>
      </c>
      <c r="F91" s="5">
        <f>ROUND(Source!Y64,O91)</f>
        <v>1643</v>
      </c>
      <c r="G91" s="5" t="s">
        <v>96</v>
      </c>
      <c r="H91" s="5" t="s">
        <v>97</v>
      </c>
      <c r="I91" s="5"/>
      <c r="J91" s="5"/>
      <c r="K91" s="5">
        <v>211</v>
      </c>
      <c r="L91" s="5">
        <v>26</v>
      </c>
      <c r="M91" s="5">
        <v>3</v>
      </c>
      <c r="N91" s="5" t="s">
        <v>6</v>
      </c>
      <c r="O91" s="5">
        <v>0</v>
      </c>
      <c r="P91" s="5">
        <f>ROUND(Source!DQ64,O91)</f>
        <v>31466</v>
      </c>
      <c r="Q91" s="5"/>
      <c r="R91" s="5"/>
      <c r="S91" s="5"/>
      <c r="T91" s="5"/>
      <c r="U91" s="5"/>
      <c r="V91" s="5"/>
      <c r="W91" s="5">
        <v>1643</v>
      </c>
      <c r="X91" s="5">
        <v>1</v>
      </c>
      <c r="Y91" s="5">
        <v>1643</v>
      </c>
      <c r="Z91" s="5">
        <v>31466</v>
      </c>
      <c r="AA91" s="5">
        <v>1</v>
      </c>
      <c r="AB91" s="5">
        <v>31466</v>
      </c>
      <c r="IF91">
        <v>-1</v>
      </c>
    </row>
    <row r="92" spans="1:240" x14ac:dyDescent="0.2">
      <c r="A92" s="5">
        <v>50</v>
      </c>
      <c r="B92" s="5">
        <v>0</v>
      </c>
      <c r="C92" s="5">
        <v>0</v>
      </c>
      <c r="D92" s="5">
        <v>1</v>
      </c>
      <c r="E92" s="5">
        <v>224</v>
      </c>
      <c r="F92" s="5">
        <f>ROUND(Source!AR64,O92)</f>
        <v>34537</v>
      </c>
      <c r="G92" s="5" t="s">
        <v>98</v>
      </c>
      <c r="H92" s="5" t="s">
        <v>99</v>
      </c>
      <c r="I92" s="5"/>
      <c r="J92" s="5"/>
      <c r="K92" s="5">
        <v>224</v>
      </c>
      <c r="L92" s="5">
        <v>27</v>
      </c>
      <c r="M92" s="5">
        <v>3</v>
      </c>
      <c r="N92" s="5" t="s">
        <v>6</v>
      </c>
      <c r="O92" s="5">
        <v>0</v>
      </c>
      <c r="P92" s="5">
        <f>ROUND(Source!EJ64,O92)</f>
        <v>340109</v>
      </c>
      <c r="Q92" s="5"/>
      <c r="R92" s="5"/>
      <c r="S92" s="5"/>
      <c r="T92" s="5"/>
      <c r="U92" s="5"/>
      <c r="V92" s="5"/>
      <c r="W92" s="5">
        <v>34537</v>
      </c>
      <c r="X92" s="5">
        <v>1</v>
      </c>
      <c r="Y92" s="5">
        <v>34537</v>
      </c>
      <c r="Z92" s="5">
        <v>340109</v>
      </c>
      <c r="AA92" s="5">
        <v>1</v>
      </c>
      <c r="AB92" s="5">
        <v>340109</v>
      </c>
      <c r="IF92">
        <v>-1</v>
      </c>
    </row>
    <row r="93" spans="1:240" x14ac:dyDescent="0.2">
      <c r="IF93">
        <v>-1</v>
      </c>
    </row>
    <row r="94" spans="1:240" x14ac:dyDescent="0.2">
      <c r="IF94">
        <v>-1</v>
      </c>
    </row>
    <row r="95" spans="1:240" x14ac:dyDescent="0.2">
      <c r="A95">
        <v>70</v>
      </c>
      <c r="B95">
        <v>1</v>
      </c>
      <c r="D95">
        <v>1</v>
      </c>
      <c r="E95" t="s">
        <v>100</v>
      </c>
      <c r="F95" t="s">
        <v>101</v>
      </c>
      <c r="G95">
        <v>1</v>
      </c>
      <c r="H95">
        <v>0</v>
      </c>
      <c r="I95" t="s">
        <v>102</v>
      </c>
      <c r="J95">
        <v>0</v>
      </c>
      <c r="K95">
        <v>0</v>
      </c>
      <c r="L95" t="s">
        <v>6</v>
      </c>
      <c r="M95" t="s">
        <v>6</v>
      </c>
      <c r="N95">
        <v>0</v>
      </c>
      <c r="O95">
        <v>1</v>
      </c>
      <c r="P95" t="s">
        <v>103</v>
      </c>
      <c r="IF95">
        <v>-1</v>
      </c>
    </row>
    <row r="96" spans="1:240" x14ac:dyDescent="0.2">
      <c r="A96">
        <v>70</v>
      </c>
      <c r="B96">
        <v>1</v>
      </c>
      <c r="D96">
        <v>2</v>
      </c>
      <c r="E96" t="s">
        <v>104</v>
      </c>
      <c r="F96" t="s">
        <v>105</v>
      </c>
      <c r="G96">
        <v>0</v>
      </c>
      <c r="H96">
        <v>0</v>
      </c>
      <c r="I96" t="s">
        <v>102</v>
      </c>
      <c r="J96">
        <v>0</v>
      </c>
      <c r="K96">
        <v>0</v>
      </c>
      <c r="L96" t="s">
        <v>6</v>
      </c>
      <c r="M96" t="s">
        <v>6</v>
      </c>
      <c r="N96">
        <v>0</v>
      </c>
      <c r="O96">
        <v>0</v>
      </c>
      <c r="P96" t="s">
        <v>106</v>
      </c>
      <c r="IF96">
        <v>-1</v>
      </c>
    </row>
    <row r="97" spans="1:240" x14ac:dyDescent="0.2">
      <c r="A97">
        <v>70</v>
      </c>
      <c r="B97">
        <v>1</v>
      </c>
      <c r="D97">
        <v>3</v>
      </c>
      <c r="E97" t="s">
        <v>107</v>
      </c>
      <c r="F97" t="s">
        <v>108</v>
      </c>
      <c r="G97">
        <v>0</v>
      </c>
      <c r="H97">
        <v>0</v>
      </c>
      <c r="I97" t="s">
        <v>102</v>
      </c>
      <c r="J97">
        <v>0</v>
      </c>
      <c r="K97">
        <v>0</v>
      </c>
      <c r="L97" t="s">
        <v>6</v>
      </c>
      <c r="M97" t="s">
        <v>6</v>
      </c>
      <c r="N97">
        <v>0</v>
      </c>
      <c r="O97">
        <v>0</v>
      </c>
      <c r="P97" t="s">
        <v>109</v>
      </c>
      <c r="IF97">
        <v>-1</v>
      </c>
    </row>
    <row r="98" spans="1:240" x14ac:dyDescent="0.2">
      <c r="A98">
        <v>70</v>
      </c>
      <c r="B98">
        <v>1</v>
      </c>
      <c r="D98">
        <v>4</v>
      </c>
      <c r="E98" t="s">
        <v>110</v>
      </c>
      <c r="F98" t="s">
        <v>111</v>
      </c>
      <c r="G98">
        <v>0</v>
      </c>
      <c r="H98">
        <v>0</v>
      </c>
      <c r="I98" t="s">
        <v>102</v>
      </c>
      <c r="J98">
        <v>0</v>
      </c>
      <c r="K98">
        <v>0</v>
      </c>
      <c r="L98" t="s">
        <v>6</v>
      </c>
      <c r="M98" t="s">
        <v>6</v>
      </c>
      <c r="N98">
        <v>0</v>
      </c>
      <c r="O98">
        <v>0</v>
      </c>
      <c r="P98" t="s">
        <v>112</v>
      </c>
      <c r="IF98">
        <v>-1</v>
      </c>
    </row>
    <row r="99" spans="1:240" x14ac:dyDescent="0.2">
      <c r="A99">
        <v>70</v>
      </c>
      <c r="B99">
        <v>1</v>
      </c>
      <c r="D99">
        <v>5</v>
      </c>
      <c r="E99" t="s">
        <v>113</v>
      </c>
      <c r="F99" t="s">
        <v>114</v>
      </c>
      <c r="G99">
        <v>0</v>
      </c>
      <c r="H99">
        <v>0</v>
      </c>
      <c r="I99" t="s">
        <v>102</v>
      </c>
      <c r="J99">
        <v>0</v>
      </c>
      <c r="K99">
        <v>0</v>
      </c>
      <c r="L99" t="s">
        <v>6</v>
      </c>
      <c r="M99" t="s">
        <v>6</v>
      </c>
      <c r="N99">
        <v>0</v>
      </c>
      <c r="O99">
        <v>0</v>
      </c>
      <c r="P99" t="s">
        <v>115</v>
      </c>
      <c r="IF99">
        <v>-1</v>
      </c>
    </row>
    <row r="100" spans="1:240" x14ac:dyDescent="0.2">
      <c r="A100">
        <v>70</v>
      </c>
      <c r="B100">
        <v>1</v>
      </c>
      <c r="D100">
        <v>6</v>
      </c>
      <c r="E100" t="s">
        <v>116</v>
      </c>
      <c r="F100" t="s">
        <v>117</v>
      </c>
      <c r="G100">
        <v>0</v>
      </c>
      <c r="H100">
        <v>0</v>
      </c>
      <c r="I100" t="s">
        <v>102</v>
      </c>
      <c r="J100">
        <v>0</v>
      </c>
      <c r="K100">
        <v>0</v>
      </c>
      <c r="L100" t="s">
        <v>6</v>
      </c>
      <c r="M100" t="s">
        <v>6</v>
      </c>
      <c r="N100">
        <v>0</v>
      </c>
      <c r="O100">
        <v>0</v>
      </c>
      <c r="P100" t="s">
        <v>118</v>
      </c>
      <c r="IF100">
        <v>-1</v>
      </c>
    </row>
    <row r="101" spans="1:240" x14ac:dyDescent="0.2">
      <c r="A101">
        <v>70</v>
      </c>
      <c r="B101">
        <v>1</v>
      </c>
      <c r="D101">
        <v>7</v>
      </c>
      <c r="E101" t="s">
        <v>119</v>
      </c>
      <c r="F101" t="s">
        <v>120</v>
      </c>
      <c r="G101">
        <v>0</v>
      </c>
      <c r="H101">
        <v>0</v>
      </c>
      <c r="I101" t="s">
        <v>102</v>
      </c>
      <c r="J101">
        <v>0</v>
      </c>
      <c r="K101">
        <v>0</v>
      </c>
      <c r="L101" t="s">
        <v>6</v>
      </c>
      <c r="M101" t="s">
        <v>6</v>
      </c>
      <c r="N101">
        <v>0</v>
      </c>
      <c r="O101">
        <v>0</v>
      </c>
      <c r="P101" t="s">
        <v>121</v>
      </c>
      <c r="IF101">
        <v>-1</v>
      </c>
    </row>
    <row r="102" spans="1:240" x14ac:dyDescent="0.2">
      <c r="A102">
        <v>70</v>
      </c>
      <c r="B102">
        <v>1</v>
      </c>
      <c r="D102">
        <v>8</v>
      </c>
      <c r="E102" t="s">
        <v>122</v>
      </c>
      <c r="F102" t="s">
        <v>123</v>
      </c>
      <c r="G102">
        <v>0</v>
      </c>
      <c r="H102">
        <v>0</v>
      </c>
      <c r="I102" t="s">
        <v>102</v>
      </c>
      <c r="J102">
        <v>0</v>
      </c>
      <c r="K102">
        <v>0</v>
      </c>
      <c r="L102" t="s">
        <v>6</v>
      </c>
      <c r="M102" t="s">
        <v>6</v>
      </c>
      <c r="N102">
        <v>0</v>
      </c>
      <c r="O102">
        <v>0</v>
      </c>
      <c r="P102" t="s">
        <v>124</v>
      </c>
      <c r="IF102">
        <v>-1</v>
      </c>
    </row>
    <row r="103" spans="1:240" x14ac:dyDescent="0.2">
      <c r="A103">
        <v>70</v>
      </c>
      <c r="B103">
        <v>1</v>
      </c>
      <c r="D103">
        <v>9</v>
      </c>
      <c r="E103" t="s">
        <v>125</v>
      </c>
      <c r="F103" t="s">
        <v>126</v>
      </c>
      <c r="G103">
        <v>0</v>
      </c>
      <c r="H103">
        <v>0</v>
      </c>
      <c r="I103" t="s">
        <v>102</v>
      </c>
      <c r="J103">
        <v>0</v>
      </c>
      <c r="K103">
        <v>0</v>
      </c>
      <c r="L103" t="s">
        <v>6</v>
      </c>
      <c r="M103" t="s">
        <v>6</v>
      </c>
      <c r="N103">
        <v>0</v>
      </c>
      <c r="O103">
        <v>0</v>
      </c>
      <c r="P103" t="s">
        <v>127</v>
      </c>
      <c r="IF103">
        <v>-1</v>
      </c>
    </row>
    <row r="104" spans="1:240" x14ac:dyDescent="0.2">
      <c r="A104">
        <v>70</v>
      </c>
      <c r="B104">
        <v>1</v>
      </c>
      <c r="D104">
        <v>1</v>
      </c>
      <c r="E104" t="s">
        <v>128</v>
      </c>
      <c r="F104" t="s">
        <v>129</v>
      </c>
      <c r="G104">
        <v>1</v>
      </c>
      <c r="H104">
        <v>1</v>
      </c>
      <c r="I104" t="s">
        <v>102</v>
      </c>
      <c r="J104">
        <v>0</v>
      </c>
      <c r="K104">
        <v>0</v>
      </c>
      <c r="L104" t="s">
        <v>6</v>
      </c>
      <c r="M104" t="s">
        <v>6</v>
      </c>
      <c r="N104">
        <v>0</v>
      </c>
      <c r="O104">
        <v>1</v>
      </c>
      <c r="P104" t="s">
        <v>129</v>
      </c>
      <c r="IF104">
        <v>-1</v>
      </c>
    </row>
    <row r="105" spans="1:240" x14ac:dyDescent="0.2">
      <c r="A105">
        <v>70</v>
      </c>
      <c r="B105">
        <v>1</v>
      </c>
      <c r="D105">
        <v>2</v>
      </c>
      <c r="E105" t="s">
        <v>130</v>
      </c>
      <c r="F105" t="s">
        <v>131</v>
      </c>
      <c r="G105">
        <v>1</v>
      </c>
      <c r="H105">
        <v>1</v>
      </c>
      <c r="I105" t="s">
        <v>102</v>
      </c>
      <c r="J105">
        <v>0</v>
      </c>
      <c r="K105">
        <v>0</v>
      </c>
      <c r="L105" t="s">
        <v>6</v>
      </c>
      <c r="M105" t="s">
        <v>6</v>
      </c>
      <c r="N105">
        <v>0</v>
      </c>
      <c r="O105">
        <v>1</v>
      </c>
      <c r="P105" t="s">
        <v>131</v>
      </c>
      <c r="IF105">
        <v>-1</v>
      </c>
    </row>
    <row r="106" spans="1:240" x14ac:dyDescent="0.2">
      <c r="A106">
        <v>70</v>
      </c>
      <c r="B106">
        <v>1</v>
      </c>
      <c r="D106">
        <v>3</v>
      </c>
      <c r="E106" t="s">
        <v>132</v>
      </c>
      <c r="F106" t="s">
        <v>133</v>
      </c>
      <c r="G106">
        <v>1</v>
      </c>
      <c r="H106">
        <v>0</v>
      </c>
      <c r="I106" t="s">
        <v>102</v>
      </c>
      <c r="J106">
        <v>0</v>
      </c>
      <c r="K106">
        <v>0</v>
      </c>
      <c r="L106" t="s">
        <v>6</v>
      </c>
      <c r="M106" t="s">
        <v>6</v>
      </c>
      <c r="N106">
        <v>0</v>
      </c>
      <c r="O106">
        <v>1</v>
      </c>
      <c r="P106" t="s">
        <v>133</v>
      </c>
      <c r="IF106">
        <v>-1</v>
      </c>
    </row>
    <row r="107" spans="1:240" x14ac:dyDescent="0.2">
      <c r="A107">
        <v>70</v>
      </c>
      <c r="B107">
        <v>1</v>
      </c>
      <c r="D107">
        <v>4</v>
      </c>
      <c r="E107" t="s">
        <v>134</v>
      </c>
      <c r="F107" t="s">
        <v>135</v>
      </c>
      <c r="G107">
        <v>1</v>
      </c>
      <c r="H107">
        <v>0</v>
      </c>
      <c r="I107" t="s">
        <v>102</v>
      </c>
      <c r="J107">
        <v>0</v>
      </c>
      <c r="K107">
        <v>0</v>
      </c>
      <c r="L107" t="s">
        <v>6</v>
      </c>
      <c r="M107" t="s">
        <v>6</v>
      </c>
      <c r="N107">
        <v>0</v>
      </c>
      <c r="O107">
        <v>1</v>
      </c>
      <c r="P107" t="s">
        <v>135</v>
      </c>
      <c r="IF107">
        <v>-1</v>
      </c>
    </row>
    <row r="108" spans="1:240" x14ac:dyDescent="0.2">
      <c r="A108">
        <v>70</v>
      </c>
      <c r="B108">
        <v>1</v>
      </c>
      <c r="D108">
        <v>5</v>
      </c>
      <c r="E108" t="s">
        <v>136</v>
      </c>
      <c r="F108" t="s">
        <v>137</v>
      </c>
      <c r="G108">
        <v>1</v>
      </c>
      <c r="H108">
        <v>0</v>
      </c>
      <c r="I108" t="s">
        <v>102</v>
      </c>
      <c r="J108">
        <v>0</v>
      </c>
      <c r="K108">
        <v>0</v>
      </c>
      <c r="L108" t="s">
        <v>6</v>
      </c>
      <c r="M108" t="s">
        <v>6</v>
      </c>
      <c r="N108">
        <v>0</v>
      </c>
      <c r="O108">
        <v>0.85</v>
      </c>
      <c r="P108" t="s">
        <v>137</v>
      </c>
      <c r="IF108">
        <v>-1</v>
      </c>
    </row>
    <row r="109" spans="1:240" x14ac:dyDescent="0.2">
      <c r="A109">
        <v>70</v>
      </c>
      <c r="B109">
        <v>1</v>
      </c>
      <c r="D109">
        <v>6</v>
      </c>
      <c r="E109" t="s">
        <v>138</v>
      </c>
      <c r="F109" t="s">
        <v>139</v>
      </c>
      <c r="G109">
        <v>1</v>
      </c>
      <c r="H109">
        <v>0</v>
      </c>
      <c r="I109" t="s">
        <v>102</v>
      </c>
      <c r="J109">
        <v>0</v>
      </c>
      <c r="K109">
        <v>0</v>
      </c>
      <c r="L109" t="s">
        <v>6</v>
      </c>
      <c r="M109" t="s">
        <v>6</v>
      </c>
      <c r="N109">
        <v>0</v>
      </c>
      <c r="O109">
        <v>0.8</v>
      </c>
      <c r="P109" t="s">
        <v>139</v>
      </c>
      <c r="IF109">
        <v>-1</v>
      </c>
    </row>
    <row r="110" spans="1:240" x14ac:dyDescent="0.2">
      <c r="A110">
        <v>70</v>
      </c>
      <c r="B110">
        <v>1</v>
      </c>
      <c r="D110">
        <v>7</v>
      </c>
      <c r="E110" t="s">
        <v>140</v>
      </c>
      <c r="F110" t="s">
        <v>141</v>
      </c>
      <c r="G110">
        <v>1</v>
      </c>
      <c r="H110">
        <v>0</v>
      </c>
      <c r="I110" t="s">
        <v>102</v>
      </c>
      <c r="J110">
        <v>0</v>
      </c>
      <c r="K110">
        <v>0</v>
      </c>
      <c r="L110" t="s">
        <v>6</v>
      </c>
      <c r="M110" t="s">
        <v>6</v>
      </c>
      <c r="N110">
        <v>0</v>
      </c>
      <c r="O110">
        <v>1</v>
      </c>
      <c r="P110" t="s">
        <v>141</v>
      </c>
      <c r="IF110">
        <v>-1</v>
      </c>
    </row>
    <row r="111" spans="1:240" x14ac:dyDescent="0.2">
      <c r="A111">
        <v>70</v>
      </c>
      <c r="B111">
        <v>1</v>
      </c>
      <c r="D111">
        <v>8</v>
      </c>
      <c r="E111" t="s">
        <v>142</v>
      </c>
      <c r="F111" t="s">
        <v>143</v>
      </c>
      <c r="G111">
        <v>1</v>
      </c>
      <c r="H111">
        <v>0.8</v>
      </c>
      <c r="I111" t="s">
        <v>102</v>
      </c>
      <c r="J111">
        <v>0</v>
      </c>
      <c r="K111">
        <v>0</v>
      </c>
      <c r="L111" t="s">
        <v>6</v>
      </c>
      <c r="M111" t="s">
        <v>6</v>
      </c>
      <c r="N111">
        <v>0</v>
      </c>
      <c r="O111">
        <v>1</v>
      </c>
      <c r="P111" t="s">
        <v>143</v>
      </c>
      <c r="IF111">
        <v>-1</v>
      </c>
    </row>
    <row r="112" spans="1:240" x14ac:dyDescent="0.2">
      <c r="A112">
        <v>70</v>
      </c>
      <c r="B112">
        <v>1</v>
      </c>
      <c r="D112">
        <v>9</v>
      </c>
      <c r="E112" t="s">
        <v>144</v>
      </c>
      <c r="F112" t="s">
        <v>145</v>
      </c>
      <c r="G112">
        <v>1</v>
      </c>
      <c r="H112">
        <v>0.85</v>
      </c>
      <c r="I112" t="s">
        <v>102</v>
      </c>
      <c r="J112">
        <v>0</v>
      </c>
      <c r="K112">
        <v>0</v>
      </c>
      <c r="L112" t="s">
        <v>6</v>
      </c>
      <c r="M112" t="s">
        <v>6</v>
      </c>
      <c r="N112">
        <v>0</v>
      </c>
      <c r="O112">
        <v>1</v>
      </c>
      <c r="P112" t="s">
        <v>145</v>
      </c>
      <c r="IF112">
        <v>-1</v>
      </c>
    </row>
    <row r="113" spans="1:240" x14ac:dyDescent="0.2">
      <c r="A113">
        <v>70</v>
      </c>
      <c r="B113">
        <v>1</v>
      </c>
      <c r="D113">
        <v>10</v>
      </c>
      <c r="E113" t="s">
        <v>146</v>
      </c>
      <c r="F113" t="s">
        <v>147</v>
      </c>
      <c r="G113">
        <v>1</v>
      </c>
      <c r="H113">
        <v>0</v>
      </c>
      <c r="I113" t="s">
        <v>102</v>
      </c>
      <c r="J113">
        <v>0</v>
      </c>
      <c r="K113">
        <v>0</v>
      </c>
      <c r="L113" t="s">
        <v>6</v>
      </c>
      <c r="M113" t="s">
        <v>6</v>
      </c>
      <c r="N113">
        <v>0</v>
      </c>
      <c r="O113">
        <v>1</v>
      </c>
      <c r="P113" t="s">
        <v>147</v>
      </c>
      <c r="IF113">
        <v>-1</v>
      </c>
    </row>
    <row r="114" spans="1:240" x14ac:dyDescent="0.2">
      <c r="A114">
        <v>70</v>
      </c>
      <c r="B114">
        <v>1</v>
      </c>
      <c r="D114">
        <v>11</v>
      </c>
      <c r="E114" t="s">
        <v>148</v>
      </c>
      <c r="F114" t="s">
        <v>149</v>
      </c>
      <c r="G114">
        <v>0.7</v>
      </c>
      <c r="H114">
        <v>0</v>
      </c>
      <c r="I114" t="s">
        <v>102</v>
      </c>
      <c r="J114">
        <v>0</v>
      </c>
      <c r="K114">
        <v>0</v>
      </c>
      <c r="L114" t="s">
        <v>6</v>
      </c>
      <c r="M114" t="s">
        <v>6</v>
      </c>
      <c r="N114">
        <v>0</v>
      </c>
      <c r="O114">
        <v>0.94</v>
      </c>
      <c r="P114" t="s">
        <v>149</v>
      </c>
      <c r="IF114">
        <v>-1</v>
      </c>
    </row>
    <row r="115" spans="1:240" x14ac:dyDescent="0.2">
      <c r="A115">
        <v>70</v>
      </c>
      <c r="B115">
        <v>1</v>
      </c>
      <c r="D115">
        <v>12</v>
      </c>
      <c r="E115" t="s">
        <v>150</v>
      </c>
      <c r="F115" t="s">
        <v>151</v>
      </c>
      <c r="G115">
        <v>0.9</v>
      </c>
      <c r="H115">
        <v>0</v>
      </c>
      <c r="I115" t="s">
        <v>102</v>
      </c>
      <c r="J115">
        <v>0</v>
      </c>
      <c r="K115">
        <v>0</v>
      </c>
      <c r="L115" t="s">
        <v>6</v>
      </c>
      <c r="M115" t="s">
        <v>6</v>
      </c>
      <c r="N115">
        <v>0</v>
      </c>
      <c r="O115">
        <v>0.9</v>
      </c>
      <c r="P115" t="s">
        <v>151</v>
      </c>
      <c r="IF115">
        <v>-1</v>
      </c>
    </row>
    <row r="116" spans="1:240" x14ac:dyDescent="0.2">
      <c r="A116">
        <v>70</v>
      </c>
      <c r="B116">
        <v>1</v>
      </c>
      <c r="D116">
        <v>13</v>
      </c>
      <c r="E116" t="s">
        <v>152</v>
      </c>
      <c r="F116" t="s">
        <v>153</v>
      </c>
      <c r="G116">
        <v>0.6</v>
      </c>
      <c r="H116">
        <v>0</v>
      </c>
      <c r="I116" t="s">
        <v>102</v>
      </c>
      <c r="J116">
        <v>0</v>
      </c>
      <c r="K116">
        <v>0</v>
      </c>
      <c r="L116" t="s">
        <v>6</v>
      </c>
      <c r="M116" t="s">
        <v>6</v>
      </c>
      <c r="N116">
        <v>0</v>
      </c>
      <c r="O116">
        <v>0.6</v>
      </c>
      <c r="P116" t="s">
        <v>153</v>
      </c>
      <c r="IF116">
        <v>-1</v>
      </c>
    </row>
    <row r="117" spans="1:240" x14ac:dyDescent="0.2">
      <c r="A117">
        <v>70</v>
      </c>
      <c r="B117">
        <v>1</v>
      </c>
      <c r="D117">
        <v>14</v>
      </c>
      <c r="E117" t="s">
        <v>154</v>
      </c>
      <c r="F117" t="s">
        <v>155</v>
      </c>
      <c r="G117">
        <v>1</v>
      </c>
      <c r="H117">
        <v>0</v>
      </c>
      <c r="I117" t="s">
        <v>102</v>
      </c>
      <c r="J117">
        <v>0</v>
      </c>
      <c r="K117">
        <v>0</v>
      </c>
      <c r="L117" t="s">
        <v>6</v>
      </c>
      <c r="M117" t="s">
        <v>6</v>
      </c>
      <c r="N117">
        <v>0</v>
      </c>
      <c r="O117">
        <v>1</v>
      </c>
      <c r="P117" t="s">
        <v>155</v>
      </c>
      <c r="IF117">
        <v>-1</v>
      </c>
    </row>
    <row r="118" spans="1:240" x14ac:dyDescent="0.2">
      <c r="A118">
        <v>70</v>
      </c>
      <c r="B118">
        <v>1</v>
      </c>
      <c r="D118">
        <v>15</v>
      </c>
      <c r="E118" t="s">
        <v>156</v>
      </c>
      <c r="F118" t="s">
        <v>157</v>
      </c>
      <c r="G118">
        <v>1.2</v>
      </c>
      <c r="H118">
        <v>0</v>
      </c>
      <c r="I118" t="s">
        <v>102</v>
      </c>
      <c r="J118">
        <v>0</v>
      </c>
      <c r="K118">
        <v>0</v>
      </c>
      <c r="L118" t="s">
        <v>6</v>
      </c>
      <c r="M118" t="s">
        <v>6</v>
      </c>
      <c r="N118">
        <v>0</v>
      </c>
      <c r="O118">
        <v>1.2</v>
      </c>
      <c r="P118" t="s">
        <v>157</v>
      </c>
      <c r="IF118">
        <v>-1</v>
      </c>
    </row>
    <row r="119" spans="1:240" x14ac:dyDescent="0.2">
      <c r="A119">
        <v>70</v>
      </c>
      <c r="B119">
        <v>1</v>
      </c>
      <c r="D119">
        <v>16</v>
      </c>
      <c r="E119" t="s">
        <v>158</v>
      </c>
      <c r="F119" t="s">
        <v>159</v>
      </c>
      <c r="G119">
        <v>1</v>
      </c>
      <c r="H119">
        <v>0</v>
      </c>
      <c r="I119" t="s">
        <v>102</v>
      </c>
      <c r="J119">
        <v>0</v>
      </c>
      <c r="K119">
        <v>0</v>
      </c>
      <c r="L119" t="s">
        <v>6</v>
      </c>
      <c r="M119" t="s">
        <v>6</v>
      </c>
      <c r="N119">
        <v>0</v>
      </c>
      <c r="O119">
        <v>1</v>
      </c>
      <c r="P119" t="s">
        <v>159</v>
      </c>
      <c r="IF119">
        <v>-1</v>
      </c>
    </row>
    <row r="120" spans="1:240" x14ac:dyDescent="0.2">
      <c r="A120">
        <v>70</v>
      </c>
      <c r="B120">
        <v>1</v>
      </c>
      <c r="D120">
        <v>17</v>
      </c>
      <c r="E120" t="s">
        <v>160</v>
      </c>
      <c r="F120" t="s">
        <v>161</v>
      </c>
      <c r="G120">
        <v>1</v>
      </c>
      <c r="H120">
        <v>0</v>
      </c>
      <c r="I120" t="s">
        <v>102</v>
      </c>
      <c r="J120">
        <v>0</v>
      </c>
      <c r="K120">
        <v>0</v>
      </c>
      <c r="L120" t="s">
        <v>6</v>
      </c>
      <c r="M120" t="s">
        <v>6</v>
      </c>
      <c r="N120">
        <v>0</v>
      </c>
      <c r="O120">
        <v>1</v>
      </c>
      <c r="P120" t="s">
        <v>161</v>
      </c>
      <c r="IF120">
        <v>-1</v>
      </c>
    </row>
    <row r="121" spans="1:240" x14ac:dyDescent="0.2">
      <c r="A121">
        <v>70</v>
      </c>
      <c r="B121">
        <v>1</v>
      </c>
      <c r="D121">
        <v>18</v>
      </c>
      <c r="E121" t="s">
        <v>162</v>
      </c>
      <c r="F121" t="s">
        <v>163</v>
      </c>
      <c r="G121">
        <v>1</v>
      </c>
      <c r="H121">
        <v>0</v>
      </c>
      <c r="I121" t="s">
        <v>102</v>
      </c>
      <c r="J121">
        <v>0</v>
      </c>
      <c r="K121">
        <v>0</v>
      </c>
      <c r="L121" t="s">
        <v>6</v>
      </c>
      <c r="M121" t="s">
        <v>6</v>
      </c>
      <c r="N121">
        <v>0</v>
      </c>
      <c r="O121">
        <v>1</v>
      </c>
      <c r="P121" t="s">
        <v>163</v>
      </c>
      <c r="IF121">
        <v>-1</v>
      </c>
    </row>
    <row r="122" spans="1:240" x14ac:dyDescent="0.2">
      <c r="A122">
        <v>70</v>
      </c>
      <c r="B122">
        <v>1</v>
      </c>
      <c r="D122">
        <v>19</v>
      </c>
      <c r="E122" t="s">
        <v>164</v>
      </c>
      <c r="F122" t="s">
        <v>161</v>
      </c>
      <c r="G122">
        <v>1</v>
      </c>
      <c r="H122">
        <v>0</v>
      </c>
      <c r="I122" t="s">
        <v>102</v>
      </c>
      <c r="J122">
        <v>0</v>
      </c>
      <c r="K122">
        <v>0</v>
      </c>
      <c r="L122" t="s">
        <v>6</v>
      </c>
      <c r="M122" t="s">
        <v>6</v>
      </c>
      <c r="N122">
        <v>0</v>
      </c>
      <c r="O122">
        <v>1</v>
      </c>
      <c r="P122" t="s">
        <v>161</v>
      </c>
      <c r="IF122">
        <v>-1</v>
      </c>
    </row>
    <row r="123" spans="1:240" x14ac:dyDescent="0.2">
      <c r="A123">
        <v>70</v>
      </c>
      <c r="B123">
        <v>1</v>
      </c>
      <c r="D123">
        <v>20</v>
      </c>
      <c r="E123" t="s">
        <v>165</v>
      </c>
      <c r="F123" t="s">
        <v>163</v>
      </c>
      <c r="G123">
        <v>1</v>
      </c>
      <c r="H123">
        <v>0</v>
      </c>
      <c r="I123" t="s">
        <v>102</v>
      </c>
      <c r="J123">
        <v>0</v>
      </c>
      <c r="K123">
        <v>0</v>
      </c>
      <c r="L123" t="s">
        <v>6</v>
      </c>
      <c r="M123" t="s">
        <v>6</v>
      </c>
      <c r="N123">
        <v>0</v>
      </c>
      <c r="O123">
        <v>1</v>
      </c>
      <c r="P123" t="s">
        <v>163</v>
      </c>
      <c r="IF123">
        <v>-1</v>
      </c>
    </row>
    <row r="124" spans="1:240" x14ac:dyDescent="0.2">
      <c r="A124">
        <v>70</v>
      </c>
      <c r="B124">
        <v>1</v>
      </c>
      <c r="D124">
        <v>21</v>
      </c>
      <c r="E124" t="s">
        <v>166</v>
      </c>
      <c r="F124" t="s">
        <v>167</v>
      </c>
      <c r="G124">
        <v>0</v>
      </c>
      <c r="H124">
        <v>0</v>
      </c>
      <c r="I124" t="s">
        <v>102</v>
      </c>
      <c r="J124">
        <v>0</v>
      </c>
      <c r="K124">
        <v>0</v>
      </c>
      <c r="L124" t="s">
        <v>6</v>
      </c>
      <c r="M124" t="s">
        <v>6</v>
      </c>
      <c r="N124">
        <v>0</v>
      </c>
      <c r="O124">
        <v>0</v>
      </c>
      <c r="P124" t="s">
        <v>167</v>
      </c>
      <c r="IF124">
        <v>-1</v>
      </c>
    </row>
    <row r="125" spans="1:240" x14ac:dyDescent="0.2">
      <c r="IF125">
        <v>-1</v>
      </c>
    </row>
    <row r="126" spans="1:240" x14ac:dyDescent="0.2">
      <c r="A126">
        <v>-1</v>
      </c>
      <c r="IF126">
        <v>-1</v>
      </c>
    </row>
    <row r="127" spans="1:240" x14ac:dyDescent="0.2">
      <c r="IF127">
        <v>-1</v>
      </c>
    </row>
    <row r="128" spans="1:240" x14ac:dyDescent="0.2">
      <c r="A128" s="4">
        <v>75</v>
      </c>
      <c r="B128" s="4" t="s">
        <v>168</v>
      </c>
      <c r="C128" s="4">
        <v>2000</v>
      </c>
      <c r="D128" s="4">
        <v>0</v>
      </c>
      <c r="E128" s="4">
        <v>1</v>
      </c>
      <c r="F128" s="4"/>
      <c r="G128" s="4">
        <v>0</v>
      </c>
      <c r="H128" s="4">
        <v>1</v>
      </c>
      <c r="I128" s="4">
        <v>0</v>
      </c>
      <c r="J128" s="4">
        <v>4</v>
      </c>
      <c r="K128" s="4">
        <v>0</v>
      </c>
      <c r="L128" s="4">
        <v>0</v>
      </c>
      <c r="M128" s="4">
        <v>0</v>
      </c>
      <c r="N128" s="4">
        <v>62803415</v>
      </c>
      <c r="O128" s="4">
        <v>1</v>
      </c>
      <c r="IF128">
        <v>-1</v>
      </c>
    </row>
    <row r="129" spans="1:240" x14ac:dyDescent="0.2">
      <c r="A129" s="4">
        <v>75</v>
      </c>
      <c r="B129" s="4" t="s">
        <v>169</v>
      </c>
      <c r="C129" s="4">
        <v>2023</v>
      </c>
      <c r="D129" s="4">
        <v>1</v>
      </c>
      <c r="E129" s="4">
        <v>0</v>
      </c>
      <c r="F129" s="4"/>
      <c r="G129" s="4">
        <v>0</v>
      </c>
      <c r="H129" s="4">
        <v>2</v>
      </c>
      <c r="I129" s="4">
        <v>0</v>
      </c>
      <c r="J129" s="4">
        <v>3</v>
      </c>
      <c r="K129" s="4">
        <v>0</v>
      </c>
      <c r="L129" s="4">
        <v>0</v>
      </c>
      <c r="M129" s="4">
        <v>1</v>
      </c>
      <c r="N129" s="4">
        <v>62803416</v>
      </c>
      <c r="O129" s="4">
        <v>2</v>
      </c>
      <c r="IF129">
        <v>-1</v>
      </c>
    </row>
    <row r="130" spans="1:240" x14ac:dyDescent="0.2">
      <c r="A130" s="6">
        <v>1</v>
      </c>
      <c r="B130" s="6" t="s">
        <v>170</v>
      </c>
      <c r="C130" s="6" t="s">
        <v>171</v>
      </c>
      <c r="D130" s="6">
        <v>2023</v>
      </c>
      <c r="E130" s="6">
        <v>3</v>
      </c>
      <c r="F130" s="6">
        <v>1</v>
      </c>
      <c r="G130" s="6">
        <v>1</v>
      </c>
      <c r="H130" s="6">
        <v>0</v>
      </c>
      <c r="I130" s="6">
        <v>2</v>
      </c>
      <c r="J130" s="6">
        <v>1</v>
      </c>
      <c r="K130" s="6">
        <v>7.56</v>
      </c>
      <c r="L130" s="6">
        <v>4.83</v>
      </c>
      <c r="M130" s="6">
        <v>1</v>
      </c>
      <c r="N130" s="6">
        <v>1</v>
      </c>
      <c r="O130" s="6">
        <v>7.56</v>
      </c>
      <c r="P130" s="6">
        <v>4.83</v>
      </c>
      <c r="Q130" s="6">
        <v>1</v>
      </c>
      <c r="R130" s="6" t="s">
        <v>6</v>
      </c>
      <c r="S130" s="6" t="s">
        <v>6</v>
      </c>
      <c r="T130" s="6" t="s">
        <v>6</v>
      </c>
      <c r="U130" s="6" t="s">
        <v>6</v>
      </c>
      <c r="V130" s="6" t="s">
        <v>6</v>
      </c>
      <c r="W130" s="6" t="s">
        <v>6</v>
      </c>
      <c r="X130" s="6" t="s">
        <v>6</v>
      </c>
      <c r="Y130" s="6" t="s">
        <v>6</v>
      </c>
      <c r="Z130" s="6" t="s">
        <v>6</v>
      </c>
      <c r="AA130" s="6" t="s">
        <v>6</v>
      </c>
      <c r="AB130" s="6"/>
      <c r="AC130" s="6"/>
      <c r="AD130" s="6"/>
      <c r="AE130" s="6"/>
      <c r="AF130" s="6"/>
      <c r="AG130" s="6"/>
      <c r="AH130" s="6"/>
      <c r="AI130" s="6"/>
      <c r="AJ130" s="6"/>
      <c r="AK130" s="6"/>
      <c r="AL130" s="6"/>
      <c r="AM130" s="6"/>
      <c r="AN130" s="6">
        <v>62803417</v>
      </c>
      <c r="IF130">
        <v>-1</v>
      </c>
    </row>
    <row r="131" spans="1:240" x14ac:dyDescent="0.2">
      <c r="IF131">
        <v>-1</v>
      </c>
    </row>
    <row r="132" spans="1:240" x14ac:dyDescent="0.2">
      <c r="IF132">
        <v>-1</v>
      </c>
    </row>
    <row r="133" spans="1:240" x14ac:dyDescent="0.2">
      <c r="IF133">
        <v>-1</v>
      </c>
    </row>
    <row r="134" spans="1:240" x14ac:dyDescent="0.2">
      <c r="A134">
        <v>65</v>
      </c>
      <c r="C134">
        <v>1</v>
      </c>
      <c r="D134">
        <v>0</v>
      </c>
      <c r="E134">
        <v>245</v>
      </c>
      <c r="IF134">
        <v>-1</v>
      </c>
    </row>
  </sheetData>
  <printOptions gridLines="1"/>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3"/>
  <sheetViews>
    <sheetView workbookViewId="0"/>
  </sheetViews>
  <sheetFormatPr defaultColWidth="9.140625" defaultRowHeight="12.75" x14ac:dyDescent="0.2"/>
  <cols>
    <col min="1" max="256" width="9.140625" customWidth="1"/>
  </cols>
  <sheetData>
    <row r="1" spans="1:133" x14ac:dyDescent="0.2">
      <c r="A1">
        <v>0</v>
      </c>
      <c r="B1" t="s">
        <v>0</v>
      </c>
      <c r="D1" t="s">
        <v>172</v>
      </c>
      <c r="F1">
        <v>0</v>
      </c>
      <c r="G1">
        <v>0</v>
      </c>
      <c r="H1">
        <v>0</v>
      </c>
      <c r="I1" t="s">
        <v>2</v>
      </c>
      <c r="J1" t="s">
        <v>3</v>
      </c>
      <c r="K1">
        <v>1</v>
      </c>
      <c r="L1">
        <v>25077</v>
      </c>
      <c r="M1">
        <v>17628643</v>
      </c>
      <c r="N1">
        <v>11</v>
      </c>
      <c r="O1">
        <v>5</v>
      </c>
      <c r="P1">
        <v>3</v>
      </c>
      <c r="Q1">
        <v>2</v>
      </c>
    </row>
    <row r="4" spans="1:133"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row>
    <row r="12" spans="1:133" x14ac:dyDescent="0.2">
      <c r="A12" s="1">
        <v>1</v>
      </c>
      <c r="B12" s="1">
        <v>51</v>
      </c>
      <c r="C12" s="1">
        <v>0</v>
      </c>
      <c r="D12" s="1"/>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row>
    <row r="14" spans="1:133" x14ac:dyDescent="0.2">
      <c r="A14" s="1">
        <v>22</v>
      </c>
      <c r="B14" s="1">
        <v>1</v>
      </c>
      <c r="C14" s="1">
        <v>0</v>
      </c>
      <c r="D14" s="1">
        <v>62803415</v>
      </c>
      <c r="E14" s="1">
        <v>62803416</v>
      </c>
      <c r="F14" s="1">
        <v>2</v>
      </c>
      <c r="G14" s="1">
        <v>1</v>
      </c>
      <c r="H14" s="1"/>
      <c r="I14" s="1"/>
      <c r="J14" s="1"/>
      <c r="K14" s="1"/>
      <c r="L14" s="1"/>
      <c r="M14" s="1"/>
      <c r="N14" s="1"/>
      <c r="O14" s="1"/>
    </row>
    <row r="16" spans="1:133" x14ac:dyDescent="0.2">
      <c r="A16" s="7">
        <v>3</v>
      </c>
      <c r="B16" s="7">
        <v>0</v>
      </c>
      <c r="C16" s="7" t="s">
        <v>14</v>
      </c>
      <c r="D16" s="7" t="s">
        <v>15</v>
      </c>
      <c r="E16" s="8">
        <f>ROUND((Source!F51)/1000,2)</f>
        <v>34.54</v>
      </c>
      <c r="F16" s="8">
        <f>ROUND((Source!F52)/1000,2)</f>
        <v>0</v>
      </c>
      <c r="G16" s="8">
        <f>ROUND((Source!F43)/1000,2)</f>
        <v>0</v>
      </c>
      <c r="H16" s="8">
        <f>ROUND((Source!F53)/1000+(Source!F54)/1000,2)</f>
        <v>0</v>
      </c>
      <c r="I16" s="8">
        <f>E16+F16+G16+H16</f>
        <v>34.54</v>
      </c>
      <c r="J16" s="8">
        <f>ROUND((Source!F49+Source!F48)/1000,2)</f>
        <v>3.49</v>
      </c>
      <c r="T16" s="9">
        <f>ROUND((Source!P51)/1000,2)</f>
        <v>340.11</v>
      </c>
      <c r="U16" s="9">
        <f>ROUND((Source!P52)/1000,2)</f>
        <v>0</v>
      </c>
      <c r="V16" s="9">
        <f>ROUND((Source!P43)/1000,2)</f>
        <v>0</v>
      </c>
      <c r="W16" s="9">
        <f>ROUND((Source!P53)/1000+(Source!P54)/1000,2)</f>
        <v>0</v>
      </c>
      <c r="X16" s="9">
        <f>T16+U16+V16+W16</f>
        <v>340.11</v>
      </c>
      <c r="Y16" s="9">
        <f>ROUND((Source!P49+Source!P48)/1000,2)</f>
        <v>79.349999999999994</v>
      </c>
      <c r="AI16" s="7">
        <v>0</v>
      </c>
      <c r="AJ16" s="7">
        <v>-1</v>
      </c>
      <c r="AK16" s="7" t="s">
        <v>6</v>
      </c>
      <c r="AL16" s="7" t="s">
        <v>6</v>
      </c>
      <c r="AM16" s="7" t="s">
        <v>6</v>
      </c>
      <c r="AN16" s="7">
        <v>0</v>
      </c>
      <c r="AO16" s="7" t="s">
        <v>6</v>
      </c>
      <c r="AP16" s="7" t="s">
        <v>6</v>
      </c>
      <c r="AT16" s="8">
        <v>29890</v>
      </c>
      <c r="AU16" s="8">
        <v>0</v>
      </c>
      <c r="AV16" s="8">
        <v>0</v>
      </c>
      <c r="AW16" s="8">
        <v>0</v>
      </c>
      <c r="AX16" s="8">
        <v>0</v>
      </c>
      <c r="AY16" s="8">
        <v>27701</v>
      </c>
      <c r="AZ16" s="8">
        <v>1304</v>
      </c>
      <c r="BA16" s="8">
        <v>2189</v>
      </c>
      <c r="BB16" s="8">
        <v>34537</v>
      </c>
      <c r="BC16" s="8">
        <v>0</v>
      </c>
      <c r="BD16" s="8">
        <v>0</v>
      </c>
      <c r="BE16" s="8">
        <v>0</v>
      </c>
      <c r="BF16" s="8">
        <v>278.182635</v>
      </c>
      <c r="BG16" s="8">
        <v>95.796950999999993</v>
      </c>
      <c r="BH16" s="8">
        <v>0</v>
      </c>
      <c r="BI16" s="8">
        <v>3004</v>
      </c>
      <c r="BJ16" s="8">
        <v>1643</v>
      </c>
      <c r="BK16" s="8">
        <v>34537</v>
      </c>
      <c r="BR16" s="9">
        <v>244662</v>
      </c>
      <c r="BS16" s="9">
        <v>0</v>
      </c>
      <c r="BT16" s="9">
        <v>0</v>
      </c>
      <c r="BU16" s="9">
        <v>0</v>
      </c>
      <c r="BV16" s="9">
        <v>0</v>
      </c>
      <c r="BW16" s="9">
        <v>189207</v>
      </c>
      <c r="BX16" s="9">
        <v>23899</v>
      </c>
      <c r="BY16" s="9">
        <v>55455</v>
      </c>
      <c r="BZ16" s="9">
        <v>340109</v>
      </c>
      <c r="CA16" s="9">
        <v>0</v>
      </c>
      <c r="CB16" s="9">
        <v>0</v>
      </c>
      <c r="CC16" s="9">
        <v>0</v>
      </c>
      <c r="CD16" s="9">
        <v>278.182635</v>
      </c>
      <c r="CE16" s="9">
        <v>95.796950999999993</v>
      </c>
      <c r="CF16" s="9">
        <v>0</v>
      </c>
      <c r="CG16" s="9">
        <v>63981</v>
      </c>
      <c r="CH16" s="9">
        <v>31466</v>
      </c>
      <c r="CI16" s="9">
        <v>340109</v>
      </c>
    </row>
    <row r="18" spans="1:40" x14ac:dyDescent="0.2">
      <c r="A18">
        <v>51</v>
      </c>
      <c r="E18" s="10">
        <f>SUMIF(A16:A17,3,E16:E17)</f>
        <v>34.54</v>
      </c>
      <c r="F18" s="10">
        <f>SUMIF(A16:A17,3,F16:F17)</f>
        <v>0</v>
      </c>
      <c r="G18" s="10">
        <f>SUMIF(A16:A17,3,G16:G17)</f>
        <v>0</v>
      </c>
      <c r="H18" s="10">
        <f>SUMIF(A16:A17,3,H16:H17)</f>
        <v>0</v>
      </c>
      <c r="I18" s="10">
        <f>SUMIF(A16:A17,3,I16:I17)</f>
        <v>34.54</v>
      </c>
      <c r="J18" s="10">
        <f>SUMIF(A16:A17,3,J16:J17)</f>
        <v>3.49</v>
      </c>
      <c r="K18" s="10"/>
      <c r="L18" s="10"/>
      <c r="M18" s="10"/>
      <c r="N18" s="10"/>
      <c r="O18" s="10"/>
      <c r="P18" s="10"/>
      <c r="Q18" s="10"/>
      <c r="R18" s="10"/>
      <c r="S18" s="10"/>
      <c r="T18" s="3">
        <f>SUMIF(A16:A17,3,T16:T17)</f>
        <v>340.11</v>
      </c>
      <c r="U18" s="3">
        <f>SUMIF(A16:A17,3,U16:U17)</f>
        <v>0</v>
      </c>
      <c r="V18" s="3">
        <f>SUMIF(A16:A17,3,V16:V17)</f>
        <v>0</v>
      </c>
      <c r="W18" s="3">
        <f>SUMIF(A16:A17,3,W16:W17)</f>
        <v>0</v>
      </c>
      <c r="X18" s="3">
        <f>SUMIF(A16:A17,3,X16:X17)</f>
        <v>340.11</v>
      </c>
      <c r="Y18" s="3">
        <f>SUMIF(A16:A17,3,Y16:Y17)</f>
        <v>79.349999999999994</v>
      </c>
      <c r="Z18" s="3"/>
      <c r="AA18" s="3"/>
      <c r="AB18" s="3"/>
      <c r="AC18" s="3"/>
      <c r="AD18" s="3"/>
      <c r="AE18" s="3"/>
      <c r="AF18" s="3"/>
      <c r="AG18" s="3"/>
      <c r="AH18" s="3"/>
      <c r="AI18" s="3"/>
      <c r="AJ18" s="3"/>
      <c r="AK18" s="3"/>
      <c r="AL18" s="3"/>
      <c r="AM18" s="3"/>
      <c r="AN18" s="3"/>
    </row>
    <row r="20" spans="1:40" x14ac:dyDescent="0.2">
      <c r="A20" s="5">
        <v>50</v>
      </c>
      <c r="B20" s="5">
        <v>0</v>
      </c>
      <c r="C20" s="5">
        <v>0</v>
      </c>
      <c r="D20" s="5">
        <v>1</v>
      </c>
      <c r="E20" s="5">
        <v>201</v>
      </c>
      <c r="F20" s="5">
        <v>29890</v>
      </c>
      <c r="G20" s="5" t="s">
        <v>46</v>
      </c>
      <c r="H20" s="5" t="s">
        <v>47</v>
      </c>
      <c r="I20" s="5"/>
      <c r="J20" s="5"/>
      <c r="K20" s="5">
        <v>201</v>
      </c>
      <c r="L20" s="5">
        <v>1</v>
      </c>
      <c r="M20" s="5">
        <v>3</v>
      </c>
      <c r="N20" s="5" t="s">
        <v>6</v>
      </c>
      <c r="O20" s="5">
        <v>0</v>
      </c>
      <c r="P20" s="5">
        <v>244662</v>
      </c>
    </row>
    <row r="21" spans="1:40" x14ac:dyDescent="0.2">
      <c r="A21" s="5">
        <v>50</v>
      </c>
      <c r="B21" s="5">
        <v>0</v>
      </c>
      <c r="C21" s="5">
        <v>0</v>
      </c>
      <c r="D21" s="5">
        <v>1</v>
      </c>
      <c r="E21" s="5">
        <v>202</v>
      </c>
      <c r="F21" s="5">
        <v>0</v>
      </c>
      <c r="G21" s="5" t="s">
        <v>48</v>
      </c>
      <c r="H21" s="5" t="s">
        <v>49</v>
      </c>
      <c r="I21" s="5"/>
      <c r="J21" s="5"/>
      <c r="K21" s="5">
        <v>202</v>
      </c>
      <c r="L21" s="5">
        <v>2</v>
      </c>
      <c r="M21" s="5">
        <v>3</v>
      </c>
      <c r="N21" s="5" t="s">
        <v>6</v>
      </c>
      <c r="O21" s="5">
        <v>0</v>
      </c>
      <c r="P21" s="5">
        <v>0</v>
      </c>
    </row>
    <row r="22" spans="1:40" x14ac:dyDescent="0.2">
      <c r="A22" s="5">
        <v>50</v>
      </c>
      <c r="B22" s="5">
        <v>0</v>
      </c>
      <c r="C22" s="5">
        <v>0</v>
      </c>
      <c r="D22" s="5">
        <v>1</v>
      </c>
      <c r="E22" s="5">
        <v>222</v>
      </c>
      <c r="F22" s="5">
        <v>0</v>
      </c>
      <c r="G22" s="5" t="s">
        <v>50</v>
      </c>
      <c r="H22" s="5" t="s">
        <v>51</v>
      </c>
      <c r="I22" s="5"/>
      <c r="J22" s="5"/>
      <c r="K22" s="5">
        <v>222</v>
      </c>
      <c r="L22" s="5">
        <v>3</v>
      </c>
      <c r="M22" s="5">
        <v>3</v>
      </c>
      <c r="N22" s="5" t="s">
        <v>6</v>
      </c>
      <c r="O22" s="5">
        <v>0</v>
      </c>
      <c r="P22" s="5">
        <v>0</v>
      </c>
    </row>
    <row r="23" spans="1:40" x14ac:dyDescent="0.2">
      <c r="A23" s="5">
        <v>50</v>
      </c>
      <c r="B23" s="5">
        <v>0</v>
      </c>
      <c r="C23" s="5">
        <v>0</v>
      </c>
      <c r="D23" s="5">
        <v>1</v>
      </c>
      <c r="E23" s="5">
        <v>225</v>
      </c>
      <c r="F23" s="5">
        <v>0</v>
      </c>
      <c r="G23" s="5" t="s">
        <v>52</v>
      </c>
      <c r="H23" s="5" t="s">
        <v>53</v>
      </c>
      <c r="I23" s="5"/>
      <c r="J23" s="5"/>
      <c r="K23" s="5">
        <v>225</v>
      </c>
      <c r="L23" s="5">
        <v>4</v>
      </c>
      <c r="M23" s="5">
        <v>3</v>
      </c>
      <c r="N23" s="5" t="s">
        <v>6</v>
      </c>
      <c r="O23" s="5">
        <v>0</v>
      </c>
      <c r="P23" s="5">
        <v>0</v>
      </c>
    </row>
    <row r="24" spans="1:40" x14ac:dyDescent="0.2">
      <c r="A24" s="5">
        <v>50</v>
      </c>
      <c r="B24" s="5">
        <v>0</v>
      </c>
      <c r="C24" s="5">
        <v>0</v>
      </c>
      <c r="D24" s="5">
        <v>1</v>
      </c>
      <c r="E24" s="5">
        <v>226</v>
      </c>
      <c r="F24" s="5">
        <v>0</v>
      </c>
      <c r="G24" s="5" t="s">
        <v>54</v>
      </c>
      <c r="H24" s="5" t="s">
        <v>55</v>
      </c>
      <c r="I24" s="5"/>
      <c r="J24" s="5"/>
      <c r="K24" s="5">
        <v>226</v>
      </c>
      <c r="L24" s="5">
        <v>5</v>
      </c>
      <c r="M24" s="5">
        <v>3</v>
      </c>
      <c r="N24" s="5" t="s">
        <v>6</v>
      </c>
      <c r="O24" s="5">
        <v>0</v>
      </c>
      <c r="P24" s="5">
        <v>0</v>
      </c>
    </row>
    <row r="25" spans="1:40" x14ac:dyDescent="0.2">
      <c r="A25" s="5">
        <v>50</v>
      </c>
      <c r="B25" s="5">
        <v>0</v>
      </c>
      <c r="C25" s="5">
        <v>0</v>
      </c>
      <c r="D25" s="5">
        <v>1</v>
      </c>
      <c r="E25" s="5">
        <v>227</v>
      </c>
      <c r="F25" s="5">
        <v>0</v>
      </c>
      <c r="G25" s="5" t="s">
        <v>56</v>
      </c>
      <c r="H25" s="5" t="s">
        <v>57</v>
      </c>
      <c r="I25" s="5"/>
      <c r="J25" s="5"/>
      <c r="K25" s="5">
        <v>227</v>
      </c>
      <c r="L25" s="5">
        <v>6</v>
      </c>
      <c r="M25" s="5">
        <v>3</v>
      </c>
      <c r="N25" s="5" t="s">
        <v>6</v>
      </c>
      <c r="O25" s="5">
        <v>0</v>
      </c>
      <c r="P25" s="5">
        <v>0</v>
      </c>
    </row>
    <row r="26" spans="1:40" x14ac:dyDescent="0.2">
      <c r="A26" s="5">
        <v>50</v>
      </c>
      <c r="B26" s="5">
        <v>0</v>
      </c>
      <c r="C26" s="5">
        <v>0</v>
      </c>
      <c r="D26" s="5">
        <v>1</v>
      </c>
      <c r="E26" s="5">
        <v>228</v>
      </c>
      <c r="F26" s="5">
        <v>0</v>
      </c>
      <c r="G26" s="5" t="s">
        <v>58</v>
      </c>
      <c r="H26" s="5" t="s">
        <v>59</v>
      </c>
      <c r="I26" s="5"/>
      <c r="J26" s="5"/>
      <c r="K26" s="5">
        <v>228</v>
      </c>
      <c r="L26" s="5">
        <v>7</v>
      </c>
      <c r="M26" s="5">
        <v>3</v>
      </c>
      <c r="N26" s="5" t="s">
        <v>6</v>
      </c>
      <c r="O26" s="5">
        <v>0</v>
      </c>
      <c r="P26" s="5">
        <v>0</v>
      </c>
    </row>
    <row r="27" spans="1:40" x14ac:dyDescent="0.2">
      <c r="A27" s="5">
        <v>50</v>
      </c>
      <c r="B27" s="5">
        <v>0</v>
      </c>
      <c r="C27" s="5">
        <v>0</v>
      </c>
      <c r="D27" s="5">
        <v>1</v>
      </c>
      <c r="E27" s="5">
        <v>216</v>
      </c>
      <c r="F27" s="5">
        <v>0</v>
      </c>
      <c r="G27" s="5" t="s">
        <v>60</v>
      </c>
      <c r="H27" s="5" t="s">
        <v>61</v>
      </c>
      <c r="I27" s="5"/>
      <c r="J27" s="5"/>
      <c r="K27" s="5">
        <v>216</v>
      </c>
      <c r="L27" s="5">
        <v>8</v>
      </c>
      <c r="M27" s="5">
        <v>3</v>
      </c>
      <c r="N27" s="5" t="s">
        <v>6</v>
      </c>
      <c r="O27" s="5">
        <v>0</v>
      </c>
      <c r="P27" s="5">
        <v>0</v>
      </c>
    </row>
    <row r="28" spans="1:40" x14ac:dyDescent="0.2">
      <c r="A28" s="5">
        <v>50</v>
      </c>
      <c r="B28" s="5">
        <v>0</v>
      </c>
      <c r="C28" s="5">
        <v>0</v>
      </c>
      <c r="D28" s="5">
        <v>1</v>
      </c>
      <c r="E28" s="5">
        <v>223</v>
      </c>
      <c r="F28" s="5">
        <v>0</v>
      </c>
      <c r="G28" s="5" t="s">
        <v>62</v>
      </c>
      <c r="H28" s="5" t="s">
        <v>63</v>
      </c>
      <c r="I28" s="5"/>
      <c r="J28" s="5"/>
      <c r="K28" s="5">
        <v>223</v>
      </c>
      <c r="L28" s="5">
        <v>9</v>
      </c>
      <c r="M28" s="5">
        <v>3</v>
      </c>
      <c r="N28" s="5" t="s">
        <v>6</v>
      </c>
      <c r="O28" s="5">
        <v>0</v>
      </c>
      <c r="P28" s="5">
        <v>0</v>
      </c>
    </row>
    <row r="29" spans="1:40" x14ac:dyDescent="0.2">
      <c r="A29" s="5">
        <v>50</v>
      </c>
      <c r="B29" s="5">
        <v>0</v>
      </c>
      <c r="C29" s="5">
        <v>0</v>
      </c>
      <c r="D29" s="5">
        <v>1</v>
      </c>
      <c r="E29" s="5">
        <v>229</v>
      </c>
      <c r="F29" s="5">
        <v>0</v>
      </c>
      <c r="G29" s="5" t="s">
        <v>64</v>
      </c>
      <c r="H29" s="5" t="s">
        <v>65</v>
      </c>
      <c r="I29" s="5"/>
      <c r="J29" s="5"/>
      <c r="K29" s="5">
        <v>229</v>
      </c>
      <c r="L29" s="5">
        <v>10</v>
      </c>
      <c r="M29" s="5">
        <v>3</v>
      </c>
      <c r="N29" s="5" t="s">
        <v>6</v>
      </c>
      <c r="O29" s="5">
        <v>0</v>
      </c>
      <c r="P29" s="5">
        <v>0</v>
      </c>
    </row>
    <row r="30" spans="1:40" x14ac:dyDescent="0.2">
      <c r="A30" s="5">
        <v>50</v>
      </c>
      <c r="B30" s="5">
        <v>0</v>
      </c>
      <c r="C30" s="5">
        <v>0</v>
      </c>
      <c r="D30" s="5">
        <v>1</v>
      </c>
      <c r="E30" s="5">
        <v>203</v>
      </c>
      <c r="F30" s="5">
        <v>27701</v>
      </c>
      <c r="G30" s="5" t="s">
        <v>66</v>
      </c>
      <c r="H30" s="5" t="s">
        <v>67</v>
      </c>
      <c r="I30" s="5"/>
      <c r="J30" s="5"/>
      <c r="K30" s="5">
        <v>203</v>
      </c>
      <c r="L30" s="5">
        <v>11</v>
      </c>
      <c r="M30" s="5">
        <v>3</v>
      </c>
      <c r="N30" s="5" t="s">
        <v>6</v>
      </c>
      <c r="O30" s="5">
        <v>0</v>
      </c>
      <c r="P30" s="5">
        <v>189207</v>
      </c>
    </row>
    <row r="31" spans="1:40" x14ac:dyDescent="0.2">
      <c r="A31" s="5">
        <v>50</v>
      </c>
      <c r="B31" s="5">
        <v>0</v>
      </c>
      <c r="C31" s="5">
        <v>0</v>
      </c>
      <c r="D31" s="5">
        <v>1</v>
      </c>
      <c r="E31" s="5">
        <v>231</v>
      </c>
      <c r="F31" s="5">
        <v>0</v>
      </c>
      <c r="G31" s="5" t="s">
        <v>68</v>
      </c>
      <c r="H31" s="5" t="s">
        <v>69</v>
      </c>
      <c r="I31" s="5"/>
      <c r="J31" s="5"/>
      <c r="K31" s="5">
        <v>231</v>
      </c>
      <c r="L31" s="5">
        <v>12</v>
      </c>
      <c r="M31" s="5">
        <v>3</v>
      </c>
      <c r="N31" s="5" t="s">
        <v>6</v>
      </c>
      <c r="O31" s="5">
        <v>0</v>
      </c>
      <c r="P31" s="5">
        <v>0</v>
      </c>
    </row>
    <row r="32" spans="1:40" x14ac:dyDescent="0.2">
      <c r="A32" s="5">
        <v>50</v>
      </c>
      <c r="B32" s="5">
        <v>0</v>
      </c>
      <c r="C32" s="5">
        <v>0</v>
      </c>
      <c r="D32" s="5">
        <v>1</v>
      </c>
      <c r="E32" s="5">
        <v>204</v>
      </c>
      <c r="F32" s="5">
        <v>1304</v>
      </c>
      <c r="G32" s="5" t="s">
        <v>70</v>
      </c>
      <c r="H32" s="5" t="s">
        <v>71</v>
      </c>
      <c r="I32" s="5"/>
      <c r="J32" s="5"/>
      <c r="K32" s="5">
        <v>204</v>
      </c>
      <c r="L32" s="5">
        <v>13</v>
      </c>
      <c r="M32" s="5">
        <v>3</v>
      </c>
      <c r="N32" s="5" t="s">
        <v>6</v>
      </c>
      <c r="O32" s="5">
        <v>0</v>
      </c>
      <c r="P32" s="5">
        <v>23899</v>
      </c>
    </row>
    <row r="33" spans="1:16" x14ac:dyDescent="0.2">
      <c r="A33" s="5">
        <v>50</v>
      </c>
      <c r="B33" s="5">
        <v>0</v>
      </c>
      <c r="C33" s="5">
        <v>0</v>
      </c>
      <c r="D33" s="5">
        <v>1</v>
      </c>
      <c r="E33" s="5">
        <v>205</v>
      </c>
      <c r="F33" s="5">
        <v>2189</v>
      </c>
      <c r="G33" s="5" t="s">
        <v>72</v>
      </c>
      <c r="H33" s="5" t="s">
        <v>73</v>
      </c>
      <c r="I33" s="5"/>
      <c r="J33" s="5"/>
      <c r="K33" s="5">
        <v>205</v>
      </c>
      <c r="L33" s="5">
        <v>14</v>
      </c>
      <c r="M33" s="5">
        <v>3</v>
      </c>
      <c r="N33" s="5" t="s">
        <v>6</v>
      </c>
      <c r="O33" s="5">
        <v>0</v>
      </c>
      <c r="P33" s="5">
        <v>55455</v>
      </c>
    </row>
    <row r="34" spans="1:16" x14ac:dyDescent="0.2">
      <c r="A34" s="5">
        <v>50</v>
      </c>
      <c r="B34" s="5">
        <v>0</v>
      </c>
      <c r="C34" s="5">
        <v>0</v>
      </c>
      <c r="D34" s="5">
        <v>1</v>
      </c>
      <c r="E34" s="5">
        <v>232</v>
      </c>
      <c r="F34" s="5">
        <v>0</v>
      </c>
      <c r="G34" s="5" t="s">
        <v>74</v>
      </c>
      <c r="H34" s="5" t="s">
        <v>75</v>
      </c>
      <c r="I34" s="5"/>
      <c r="J34" s="5"/>
      <c r="K34" s="5">
        <v>232</v>
      </c>
      <c r="L34" s="5">
        <v>15</v>
      </c>
      <c r="M34" s="5">
        <v>3</v>
      </c>
      <c r="N34" s="5" t="s">
        <v>6</v>
      </c>
      <c r="O34" s="5">
        <v>0</v>
      </c>
      <c r="P34" s="5">
        <v>0</v>
      </c>
    </row>
    <row r="35" spans="1:16" x14ac:dyDescent="0.2">
      <c r="A35" s="5">
        <v>50</v>
      </c>
      <c r="B35" s="5">
        <v>0</v>
      </c>
      <c r="C35" s="5">
        <v>0</v>
      </c>
      <c r="D35" s="5">
        <v>1</v>
      </c>
      <c r="E35" s="5">
        <v>214</v>
      </c>
      <c r="F35" s="5">
        <v>34537</v>
      </c>
      <c r="G35" s="5" t="s">
        <v>76</v>
      </c>
      <c r="H35" s="5" t="s">
        <v>77</v>
      </c>
      <c r="I35" s="5"/>
      <c r="J35" s="5"/>
      <c r="K35" s="5">
        <v>214</v>
      </c>
      <c r="L35" s="5">
        <v>16</v>
      </c>
      <c r="M35" s="5">
        <v>3</v>
      </c>
      <c r="N35" s="5" t="s">
        <v>6</v>
      </c>
      <c r="O35" s="5">
        <v>0</v>
      </c>
      <c r="P35" s="5">
        <v>340109</v>
      </c>
    </row>
    <row r="36" spans="1:16" x14ac:dyDescent="0.2">
      <c r="A36" s="5">
        <v>50</v>
      </c>
      <c r="B36" s="5">
        <v>0</v>
      </c>
      <c r="C36" s="5">
        <v>0</v>
      </c>
      <c r="D36" s="5">
        <v>1</v>
      </c>
      <c r="E36" s="5">
        <v>215</v>
      </c>
      <c r="F36" s="5">
        <v>0</v>
      </c>
      <c r="G36" s="5" t="s">
        <v>78</v>
      </c>
      <c r="H36" s="5" t="s">
        <v>79</v>
      </c>
      <c r="I36" s="5"/>
      <c r="J36" s="5"/>
      <c r="K36" s="5">
        <v>215</v>
      </c>
      <c r="L36" s="5">
        <v>17</v>
      </c>
      <c r="M36" s="5">
        <v>3</v>
      </c>
      <c r="N36" s="5" t="s">
        <v>6</v>
      </c>
      <c r="O36" s="5">
        <v>0</v>
      </c>
      <c r="P36" s="5">
        <v>0</v>
      </c>
    </row>
    <row r="37" spans="1:16" x14ac:dyDescent="0.2">
      <c r="A37" s="5">
        <v>50</v>
      </c>
      <c r="B37" s="5">
        <v>0</v>
      </c>
      <c r="C37" s="5">
        <v>0</v>
      </c>
      <c r="D37" s="5">
        <v>1</v>
      </c>
      <c r="E37" s="5">
        <v>217</v>
      </c>
      <c r="F37" s="5">
        <v>0</v>
      </c>
      <c r="G37" s="5" t="s">
        <v>80</v>
      </c>
      <c r="H37" s="5" t="s">
        <v>81</v>
      </c>
      <c r="I37" s="5"/>
      <c r="J37" s="5"/>
      <c r="K37" s="5">
        <v>217</v>
      </c>
      <c r="L37" s="5">
        <v>18</v>
      </c>
      <c r="M37" s="5">
        <v>3</v>
      </c>
      <c r="N37" s="5" t="s">
        <v>6</v>
      </c>
      <c r="O37" s="5">
        <v>0</v>
      </c>
      <c r="P37" s="5">
        <v>0</v>
      </c>
    </row>
    <row r="38" spans="1:16" x14ac:dyDescent="0.2">
      <c r="A38" s="5">
        <v>50</v>
      </c>
      <c r="B38" s="5">
        <v>0</v>
      </c>
      <c r="C38" s="5">
        <v>0</v>
      </c>
      <c r="D38" s="5">
        <v>1</v>
      </c>
      <c r="E38" s="5">
        <v>230</v>
      </c>
      <c r="F38" s="5">
        <v>0</v>
      </c>
      <c r="G38" s="5" t="s">
        <v>82</v>
      </c>
      <c r="H38" s="5" t="s">
        <v>83</v>
      </c>
      <c r="I38" s="5"/>
      <c r="J38" s="5"/>
      <c r="K38" s="5">
        <v>230</v>
      </c>
      <c r="L38" s="5">
        <v>19</v>
      </c>
      <c r="M38" s="5">
        <v>3</v>
      </c>
      <c r="N38" s="5" t="s">
        <v>6</v>
      </c>
      <c r="O38" s="5">
        <v>0</v>
      </c>
      <c r="P38" s="5">
        <v>0</v>
      </c>
    </row>
    <row r="39" spans="1:16" x14ac:dyDescent="0.2">
      <c r="A39" s="5">
        <v>50</v>
      </c>
      <c r="B39" s="5">
        <v>0</v>
      </c>
      <c r="C39" s="5">
        <v>0</v>
      </c>
      <c r="D39" s="5">
        <v>1</v>
      </c>
      <c r="E39" s="5">
        <v>206</v>
      </c>
      <c r="F39" s="5">
        <v>0</v>
      </c>
      <c r="G39" s="5" t="s">
        <v>84</v>
      </c>
      <c r="H39" s="5" t="s">
        <v>85</v>
      </c>
      <c r="I39" s="5"/>
      <c r="J39" s="5"/>
      <c r="K39" s="5">
        <v>206</v>
      </c>
      <c r="L39" s="5">
        <v>20</v>
      </c>
      <c r="M39" s="5">
        <v>3</v>
      </c>
      <c r="N39" s="5" t="s">
        <v>6</v>
      </c>
      <c r="O39" s="5">
        <v>0</v>
      </c>
      <c r="P39" s="5">
        <v>0</v>
      </c>
    </row>
    <row r="40" spans="1:16" x14ac:dyDescent="0.2">
      <c r="A40" s="5">
        <v>50</v>
      </c>
      <c r="B40" s="5">
        <v>0</v>
      </c>
      <c r="C40" s="5">
        <v>0</v>
      </c>
      <c r="D40" s="5">
        <v>1</v>
      </c>
      <c r="E40" s="5">
        <v>207</v>
      </c>
      <c r="F40" s="5">
        <v>278.182635</v>
      </c>
      <c r="G40" s="5" t="s">
        <v>86</v>
      </c>
      <c r="H40" s="5" t="s">
        <v>87</v>
      </c>
      <c r="I40" s="5"/>
      <c r="J40" s="5"/>
      <c r="K40" s="5">
        <v>207</v>
      </c>
      <c r="L40" s="5">
        <v>21</v>
      </c>
      <c r="M40" s="5">
        <v>3</v>
      </c>
      <c r="N40" s="5" t="s">
        <v>6</v>
      </c>
      <c r="O40" s="5">
        <v>-1</v>
      </c>
      <c r="P40" s="5">
        <v>278.182635</v>
      </c>
    </row>
    <row r="41" spans="1:16" x14ac:dyDescent="0.2">
      <c r="A41" s="5">
        <v>50</v>
      </c>
      <c r="B41" s="5">
        <v>0</v>
      </c>
      <c r="C41" s="5">
        <v>0</v>
      </c>
      <c r="D41" s="5">
        <v>1</v>
      </c>
      <c r="E41" s="5">
        <v>208</v>
      </c>
      <c r="F41" s="5">
        <v>95.796950999999993</v>
      </c>
      <c r="G41" s="5" t="s">
        <v>88</v>
      </c>
      <c r="H41" s="5" t="s">
        <v>89</v>
      </c>
      <c r="I41" s="5"/>
      <c r="J41" s="5"/>
      <c r="K41" s="5">
        <v>208</v>
      </c>
      <c r="L41" s="5">
        <v>22</v>
      </c>
      <c r="M41" s="5">
        <v>3</v>
      </c>
      <c r="N41" s="5" t="s">
        <v>6</v>
      </c>
      <c r="O41" s="5">
        <v>-1</v>
      </c>
      <c r="P41" s="5">
        <v>95.796950999999993</v>
      </c>
    </row>
    <row r="42" spans="1:16" x14ac:dyDescent="0.2">
      <c r="A42" s="5">
        <v>50</v>
      </c>
      <c r="B42" s="5">
        <v>0</v>
      </c>
      <c r="C42" s="5">
        <v>0</v>
      </c>
      <c r="D42" s="5">
        <v>1</v>
      </c>
      <c r="E42" s="5">
        <v>209</v>
      </c>
      <c r="F42" s="5">
        <v>0</v>
      </c>
      <c r="G42" s="5" t="s">
        <v>90</v>
      </c>
      <c r="H42" s="5" t="s">
        <v>91</v>
      </c>
      <c r="I42" s="5"/>
      <c r="J42" s="5"/>
      <c r="K42" s="5">
        <v>209</v>
      </c>
      <c r="L42" s="5">
        <v>23</v>
      </c>
      <c r="M42" s="5">
        <v>3</v>
      </c>
      <c r="N42" s="5" t="s">
        <v>6</v>
      </c>
      <c r="O42" s="5">
        <v>0</v>
      </c>
      <c r="P42" s="5">
        <v>0</v>
      </c>
    </row>
    <row r="43" spans="1:16" x14ac:dyDescent="0.2">
      <c r="A43" s="5">
        <v>50</v>
      </c>
      <c r="B43" s="5">
        <v>0</v>
      </c>
      <c r="C43" s="5">
        <v>0</v>
      </c>
      <c r="D43" s="5">
        <v>1</v>
      </c>
      <c r="E43" s="5">
        <v>233</v>
      </c>
      <c r="F43" s="5">
        <v>16406</v>
      </c>
      <c r="G43" s="5" t="s">
        <v>92</v>
      </c>
      <c r="H43" s="5" t="s">
        <v>93</v>
      </c>
      <c r="I43" s="5"/>
      <c r="J43" s="5"/>
      <c r="K43" s="5">
        <v>233</v>
      </c>
      <c r="L43" s="5">
        <v>24</v>
      </c>
      <c r="M43" s="5">
        <v>3</v>
      </c>
      <c r="N43" s="5" t="s">
        <v>6</v>
      </c>
      <c r="O43" s="5">
        <v>0</v>
      </c>
      <c r="P43" s="5">
        <v>116807</v>
      </c>
    </row>
    <row r="44" spans="1:16" x14ac:dyDescent="0.2">
      <c r="A44" s="5">
        <v>50</v>
      </c>
      <c r="B44" s="5">
        <v>0</v>
      </c>
      <c r="C44" s="5">
        <v>0</v>
      </c>
      <c r="D44" s="5">
        <v>1</v>
      </c>
      <c r="E44" s="5">
        <v>210</v>
      </c>
      <c r="F44" s="5">
        <v>3004</v>
      </c>
      <c r="G44" s="5" t="s">
        <v>94</v>
      </c>
      <c r="H44" s="5" t="s">
        <v>95</v>
      </c>
      <c r="I44" s="5"/>
      <c r="J44" s="5"/>
      <c r="K44" s="5">
        <v>210</v>
      </c>
      <c r="L44" s="5">
        <v>25</v>
      </c>
      <c r="M44" s="5">
        <v>3</v>
      </c>
      <c r="N44" s="5" t="s">
        <v>6</v>
      </c>
      <c r="O44" s="5">
        <v>0</v>
      </c>
      <c r="P44" s="5">
        <v>63981</v>
      </c>
    </row>
    <row r="45" spans="1:16" x14ac:dyDescent="0.2">
      <c r="A45" s="5">
        <v>50</v>
      </c>
      <c r="B45" s="5">
        <v>0</v>
      </c>
      <c r="C45" s="5">
        <v>0</v>
      </c>
      <c r="D45" s="5">
        <v>1</v>
      </c>
      <c r="E45" s="5">
        <v>211</v>
      </c>
      <c r="F45" s="5">
        <v>1643</v>
      </c>
      <c r="G45" s="5" t="s">
        <v>96</v>
      </c>
      <c r="H45" s="5" t="s">
        <v>97</v>
      </c>
      <c r="I45" s="5"/>
      <c r="J45" s="5"/>
      <c r="K45" s="5">
        <v>211</v>
      </c>
      <c r="L45" s="5">
        <v>26</v>
      </c>
      <c r="M45" s="5">
        <v>3</v>
      </c>
      <c r="N45" s="5" t="s">
        <v>6</v>
      </c>
      <c r="O45" s="5">
        <v>0</v>
      </c>
      <c r="P45" s="5">
        <v>31466</v>
      </c>
    </row>
    <row r="46" spans="1:16" x14ac:dyDescent="0.2">
      <c r="A46" s="5">
        <v>50</v>
      </c>
      <c r="B46" s="5">
        <v>0</v>
      </c>
      <c r="C46" s="5">
        <v>0</v>
      </c>
      <c r="D46" s="5">
        <v>1</v>
      </c>
      <c r="E46" s="5">
        <v>224</v>
      </c>
      <c r="F46" s="5">
        <v>34537</v>
      </c>
      <c r="G46" s="5" t="s">
        <v>98</v>
      </c>
      <c r="H46" s="5" t="s">
        <v>99</v>
      </c>
      <c r="I46" s="5"/>
      <c r="J46" s="5"/>
      <c r="K46" s="5">
        <v>224</v>
      </c>
      <c r="L46" s="5">
        <v>27</v>
      </c>
      <c r="M46" s="5">
        <v>3</v>
      </c>
      <c r="N46" s="5" t="s">
        <v>6</v>
      </c>
      <c r="O46" s="5">
        <v>0</v>
      </c>
      <c r="P46" s="5">
        <v>340109</v>
      </c>
    </row>
    <row r="48" spans="1:16" x14ac:dyDescent="0.2">
      <c r="A48">
        <v>-1</v>
      </c>
    </row>
    <row r="51" spans="1:40" x14ac:dyDescent="0.2">
      <c r="A51" s="4">
        <v>75</v>
      </c>
      <c r="B51" s="4" t="s">
        <v>168</v>
      </c>
      <c r="C51" s="4">
        <v>2000</v>
      </c>
      <c r="D51" s="4">
        <v>0</v>
      </c>
      <c r="E51" s="4">
        <v>1</v>
      </c>
      <c r="F51" s="4"/>
      <c r="G51" s="4">
        <v>0</v>
      </c>
      <c r="H51" s="4">
        <v>1</v>
      </c>
      <c r="I51" s="4">
        <v>0</v>
      </c>
      <c r="J51" s="4">
        <v>4</v>
      </c>
      <c r="K51" s="4">
        <v>0</v>
      </c>
      <c r="L51" s="4">
        <v>0</v>
      </c>
      <c r="M51" s="4">
        <v>0</v>
      </c>
      <c r="N51" s="4">
        <v>62803415</v>
      </c>
      <c r="O51" s="4">
        <v>1</v>
      </c>
    </row>
    <row r="52" spans="1:40" x14ac:dyDescent="0.2">
      <c r="A52" s="4">
        <v>75</v>
      </c>
      <c r="B52" s="4" t="s">
        <v>169</v>
      </c>
      <c r="C52" s="4">
        <v>2023</v>
      </c>
      <c r="D52" s="4">
        <v>1</v>
      </c>
      <c r="E52" s="4">
        <v>0</v>
      </c>
      <c r="F52" s="4"/>
      <c r="G52" s="4">
        <v>0</v>
      </c>
      <c r="H52" s="4">
        <v>2</v>
      </c>
      <c r="I52" s="4">
        <v>0</v>
      </c>
      <c r="J52" s="4">
        <v>3</v>
      </c>
      <c r="K52" s="4">
        <v>0</v>
      </c>
      <c r="L52" s="4">
        <v>0</v>
      </c>
      <c r="M52" s="4">
        <v>1</v>
      </c>
      <c r="N52" s="4">
        <v>62803416</v>
      </c>
      <c r="O52" s="4">
        <v>2</v>
      </c>
    </row>
    <row r="53" spans="1:40" x14ac:dyDescent="0.2">
      <c r="A53" s="6">
        <v>1</v>
      </c>
      <c r="B53" s="6" t="s">
        <v>170</v>
      </c>
      <c r="C53" s="6" t="s">
        <v>171</v>
      </c>
      <c r="D53" s="6">
        <v>2023</v>
      </c>
      <c r="E53" s="6">
        <v>3</v>
      </c>
      <c r="F53" s="6">
        <v>1</v>
      </c>
      <c r="G53" s="6">
        <v>1</v>
      </c>
      <c r="H53" s="6">
        <v>0</v>
      </c>
      <c r="I53" s="6">
        <v>2</v>
      </c>
      <c r="J53" s="6">
        <v>1</v>
      </c>
      <c r="K53" s="6">
        <v>7.56</v>
      </c>
      <c r="L53" s="6">
        <v>4.83</v>
      </c>
      <c r="M53" s="6">
        <v>1</v>
      </c>
      <c r="N53" s="6">
        <v>1</v>
      </c>
      <c r="O53" s="6">
        <v>7.56</v>
      </c>
      <c r="P53" s="6">
        <v>4.83</v>
      </c>
      <c r="Q53" s="6">
        <v>1</v>
      </c>
      <c r="R53" s="6" t="s">
        <v>6</v>
      </c>
      <c r="S53" s="6" t="s">
        <v>6</v>
      </c>
      <c r="T53" s="6" t="s">
        <v>6</v>
      </c>
      <c r="U53" s="6" t="s">
        <v>6</v>
      </c>
      <c r="V53" s="6" t="s">
        <v>6</v>
      </c>
      <c r="W53" s="6" t="s">
        <v>6</v>
      </c>
      <c r="X53" s="6" t="s">
        <v>6</v>
      </c>
      <c r="Y53" s="6" t="s">
        <v>6</v>
      </c>
      <c r="Z53" s="6" t="s">
        <v>6</v>
      </c>
      <c r="AA53" s="6" t="s">
        <v>6</v>
      </c>
      <c r="AB53" s="6"/>
      <c r="AC53" s="6"/>
      <c r="AD53" s="6"/>
      <c r="AE53" s="6"/>
      <c r="AF53" s="6"/>
      <c r="AG53" s="6"/>
      <c r="AH53" s="6"/>
      <c r="AI53" s="6"/>
      <c r="AJ53" s="6"/>
      <c r="AK53" s="6"/>
      <c r="AL53" s="6"/>
      <c r="AM53" s="6"/>
      <c r="AN53" s="6">
        <v>62803417</v>
      </c>
    </row>
  </sheetData>
  <printOptions gridLines="1"/>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R16"/>
  <sheetViews>
    <sheetView workbookViewId="0"/>
  </sheetViews>
  <sheetFormatPr defaultColWidth="9.140625" defaultRowHeight="12.75" x14ac:dyDescent="0.2"/>
  <cols>
    <col min="1" max="256" width="9.140625" customWidth="1"/>
  </cols>
  <sheetData>
    <row r="1" spans="1:200" x14ac:dyDescent="0.2">
      <c r="A1">
        <f>ROW(Source!A25)</f>
        <v>25</v>
      </c>
      <c r="B1">
        <v>62803415</v>
      </c>
      <c r="C1">
        <v>62803480</v>
      </c>
      <c r="D1">
        <v>121548</v>
      </c>
      <c r="E1">
        <v>1</v>
      </c>
      <c r="F1">
        <v>1</v>
      </c>
      <c r="G1">
        <v>1</v>
      </c>
      <c r="H1">
        <v>1</v>
      </c>
      <c r="I1" t="s">
        <v>25</v>
      </c>
      <c r="J1" t="s">
        <v>6</v>
      </c>
      <c r="K1" t="s">
        <v>173</v>
      </c>
      <c r="L1">
        <v>608254</v>
      </c>
      <c r="N1">
        <v>1013</v>
      </c>
      <c r="O1" t="s">
        <v>174</v>
      </c>
      <c r="P1" t="s">
        <v>174</v>
      </c>
      <c r="Q1">
        <v>1</v>
      </c>
      <c r="W1">
        <v>0</v>
      </c>
      <c r="X1">
        <v>-185737400</v>
      </c>
      <c r="Y1">
        <v>25.96</v>
      </c>
      <c r="AA1">
        <v>0</v>
      </c>
      <c r="AB1">
        <v>0</v>
      </c>
      <c r="AC1">
        <v>0</v>
      </c>
      <c r="AD1">
        <v>0</v>
      </c>
      <c r="AE1">
        <v>0</v>
      </c>
      <c r="AF1">
        <v>0</v>
      </c>
      <c r="AG1">
        <v>0</v>
      </c>
      <c r="AH1">
        <v>0</v>
      </c>
      <c r="AI1">
        <v>1</v>
      </c>
      <c r="AJ1">
        <v>1</v>
      </c>
      <c r="AK1">
        <v>1</v>
      </c>
      <c r="AL1">
        <v>1</v>
      </c>
      <c r="AN1">
        <v>0</v>
      </c>
      <c r="AO1">
        <v>1</v>
      </c>
      <c r="AP1">
        <v>0</v>
      </c>
      <c r="AQ1">
        <v>0</v>
      </c>
      <c r="AR1">
        <v>0</v>
      </c>
      <c r="AS1" t="s">
        <v>6</v>
      </c>
      <c r="AT1">
        <v>25.96</v>
      </c>
      <c r="AU1" t="s">
        <v>6</v>
      </c>
      <c r="AV1">
        <v>2</v>
      </c>
      <c r="AW1">
        <v>2</v>
      </c>
      <c r="AX1">
        <v>62803663</v>
      </c>
      <c r="AY1">
        <v>1</v>
      </c>
      <c r="AZ1">
        <v>0</v>
      </c>
      <c r="BA1">
        <v>1</v>
      </c>
      <c r="BB1">
        <v>0</v>
      </c>
      <c r="BC1">
        <v>0</v>
      </c>
      <c r="BD1">
        <v>0</v>
      </c>
      <c r="BE1">
        <v>0</v>
      </c>
      <c r="BF1">
        <v>0</v>
      </c>
      <c r="BG1">
        <v>0</v>
      </c>
      <c r="BH1">
        <v>0</v>
      </c>
      <c r="BI1">
        <v>0</v>
      </c>
      <c r="BJ1">
        <v>0</v>
      </c>
      <c r="BK1">
        <v>0</v>
      </c>
      <c r="BL1">
        <v>0</v>
      </c>
      <c r="BM1">
        <v>0</v>
      </c>
      <c r="BN1">
        <v>0</v>
      </c>
      <c r="BO1">
        <v>0</v>
      </c>
      <c r="BP1">
        <v>0</v>
      </c>
      <c r="BQ1">
        <v>0</v>
      </c>
      <c r="BR1">
        <v>0</v>
      </c>
      <c r="BS1">
        <v>0</v>
      </c>
      <c r="BT1">
        <v>0</v>
      </c>
      <c r="BU1">
        <v>0</v>
      </c>
      <c r="BV1">
        <v>0</v>
      </c>
      <c r="BW1">
        <v>0</v>
      </c>
      <c r="CX1">
        <f>Y1*Source!I25</f>
        <v>83.090171999999995</v>
      </c>
      <c r="CY1">
        <f>AD1</f>
        <v>0</v>
      </c>
      <c r="CZ1">
        <f>AH1</f>
        <v>0</v>
      </c>
      <c r="DA1">
        <f>AL1</f>
        <v>1</v>
      </c>
      <c r="DB1">
        <f t="shared" ref="DB1:DB14" si="0">ROUND(ROUND(AT1*CZ1,2),2)</f>
        <v>0</v>
      </c>
      <c r="DC1">
        <f t="shared" ref="DC1:DC14" si="1">ROUND(ROUND(AT1*AG1,2),2)</f>
        <v>0</v>
      </c>
      <c r="DH1">
        <f>Source!I25*SmtRes!Y1</f>
        <v>83.090171999999995</v>
      </c>
      <c r="DI1">
        <f>AD1</f>
        <v>0</v>
      </c>
      <c r="DJ1">
        <f>EtalonRes!AB1</f>
        <v>0</v>
      </c>
      <c r="DK1">
        <f>Source!BA25</f>
        <v>1</v>
      </c>
      <c r="GQ1">
        <v>-1</v>
      </c>
      <c r="GR1">
        <v>-1</v>
      </c>
    </row>
    <row r="2" spans="1:200" x14ac:dyDescent="0.2">
      <c r="A2">
        <f>ROW(Source!A25)</f>
        <v>25</v>
      </c>
      <c r="B2">
        <v>62803415</v>
      </c>
      <c r="C2">
        <v>62803480</v>
      </c>
      <c r="D2">
        <v>27439781</v>
      </c>
      <c r="E2">
        <v>1</v>
      </c>
      <c r="F2">
        <v>1</v>
      </c>
      <c r="G2">
        <v>1</v>
      </c>
      <c r="H2">
        <v>2</v>
      </c>
      <c r="I2" t="s">
        <v>175</v>
      </c>
      <c r="J2" t="s">
        <v>176</v>
      </c>
      <c r="K2" t="s">
        <v>177</v>
      </c>
      <c r="L2">
        <v>1368</v>
      </c>
      <c r="N2">
        <v>1011</v>
      </c>
      <c r="O2" t="s">
        <v>178</v>
      </c>
      <c r="P2" t="s">
        <v>178</v>
      </c>
      <c r="Q2">
        <v>1</v>
      </c>
      <c r="W2">
        <v>0</v>
      </c>
      <c r="X2">
        <v>-938440382</v>
      </c>
      <c r="Y2">
        <v>25.96</v>
      </c>
      <c r="AA2">
        <v>0</v>
      </c>
      <c r="AB2">
        <v>122</v>
      </c>
      <c r="AC2">
        <v>13.61</v>
      </c>
      <c r="AD2">
        <v>0</v>
      </c>
      <c r="AE2">
        <v>0</v>
      </c>
      <c r="AF2">
        <v>122</v>
      </c>
      <c r="AG2">
        <v>13.61</v>
      </c>
      <c r="AH2">
        <v>0</v>
      </c>
      <c r="AI2">
        <v>1</v>
      </c>
      <c r="AJ2">
        <v>1</v>
      </c>
      <c r="AK2">
        <v>1</v>
      </c>
      <c r="AL2">
        <v>1</v>
      </c>
      <c r="AN2">
        <v>0</v>
      </c>
      <c r="AO2">
        <v>1</v>
      </c>
      <c r="AP2">
        <v>0</v>
      </c>
      <c r="AQ2">
        <v>0</v>
      </c>
      <c r="AR2">
        <v>0</v>
      </c>
      <c r="AS2" t="s">
        <v>6</v>
      </c>
      <c r="AT2">
        <v>25.96</v>
      </c>
      <c r="AU2" t="s">
        <v>6</v>
      </c>
      <c r="AV2">
        <v>0</v>
      </c>
      <c r="AW2">
        <v>2</v>
      </c>
      <c r="AX2">
        <v>62803664</v>
      </c>
      <c r="AY2">
        <v>1</v>
      </c>
      <c r="AZ2">
        <v>0</v>
      </c>
      <c r="BA2">
        <v>2</v>
      </c>
      <c r="BB2">
        <v>0</v>
      </c>
      <c r="BC2">
        <v>0</v>
      </c>
      <c r="BD2">
        <v>0</v>
      </c>
      <c r="BE2">
        <v>0</v>
      </c>
      <c r="BF2">
        <v>0</v>
      </c>
      <c r="BG2">
        <v>0</v>
      </c>
      <c r="BH2">
        <v>0</v>
      </c>
      <c r="BI2">
        <v>0</v>
      </c>
      <c r="BJ2">
        <v>0</v>
      </c>
      <c r="BK2">
        <v>0</v>
      </c>
      <c r="BL2">
        <v>0</v>
      </c>
      <c r="BM2">
        <v>0</v>
      </c>
      <c r="BN2">
        <v>0</v>
      </c>
      <c r="BO2">
        <v>0</v>
      </c>
      <c r="BP2">
        <v>0</v>
      </c>
      <c r="BQ2">
        <v>0</v>
      </c>
      <c r="BR2">
        <v>0</v>
      </c>
      <c r="BS2">
        <v>0</v>
      </c>
      <c r="BT2">
        <v>0</v>
      </c>
      <c r="BU2">
        <v>0</v>
      </c>
      <c r="BV2">
        <v>0</v>
      </c>
      <c r="BW2">
        <v>0</v>
      </c>
      <c r="CX2">
        <f>Y2*Source!I25</f>
        <v>83.090171999999995</v>
      </c>
      <c r="CY2">
        <f>AB2</f>
        <v>122</v>
      </c>
      <c r="CZ2">
        <f>AF2</f>
        <v>122</v>
      </c>
      <c r="DA2">
        <f>AJ2</f>
        <v>1</v>
      </c>
      <c r="DB2">
        <f t="shared" si="0"/>
        <v>3167.12</v>
      </c>
      <c r="DC2">
        <f t="shared" si="1"/>
        <v>353.32</v>
      </c>
      <c r="DH2">
        <f>Source!I25*SmtRes!Y2</f>
        <v>83.090171999999995</v>
      </c>
      <c r="DI2">
        <f>AB2</f>
        <v>122</v>
      </c>
      <c r="DJ2">
        <f>EtalonRes!Z2</f>
        <v>122</v>
      </c>
      <c r="DK2">
        <f>Source!BB25</f>
        <v>1</v>
      </c>
      <c r="GQ2">
        <v>-1</v>
      </c>
      <c r="GR2">
        <v>-1</v>
      </c>
    </row>
    <row r="3" spans="1:200" x14ac:dyDescent="0.2">
      <c r="A3">
        <f>ROW(Source!A26)</f>
        <v>26</v>
      </c>
      <c r="B3">
        <v>62803416</v>
      </c>
      <c r="C3">
        <v>62803480</v>
      </c>
      <c r="D3">
        <v>121548</v>
      </c>
      <c r="E3">
        <v>1</v>
      </c>
      <c r="F3">
        <v>1</v>
      </c>
      <c r="G3">
        <v>1</v>
      </c>
      <c r="H3">
        <v>1</v>
      </c>
      <c r="I3" t="s">
        <v>25</v>
      </c>
      <c r="J3" t="s">
        <v>6</v>
      </c>
      <c r="K3" t="s">
        <v>173</v>
      </c>
      <c r="L3">
        <v>608254</v>
      </c>
      <c r="N3">
        <v>1013</v>
      </c>
      <c r="O3" t="s">
        <v>174</v>
      </c>
      <c r="P3" t="s">
        <v>174</v>
      </c>
      <c r="Q3">
        <v>1</v>
      </c>
      <c r="W3">
        <v>0</v>
      </c>
      <c r="X3">
        <v>-185737400</v>
      </c>
      <c r="Y3">
        <v>25.96</v>
      </c>
      <c r="AA3">
        <v>0</v>
      </c>
      <c r="AB3">
        <v>0</v>
      </c>
      <c r="AC3">
        <v>0</v>
      </c>
      <c r="AD3">
        <v>0</v>
      </c>
      <c r="AE3">
        <v>0</v>
      </c>
      <c r="AF3">
        <v>0</v>
      </c>
      <c r="AG3">
        <v>0</v>
      </c>
      <c r="AH3">
        <v>0</v>
      </c>
      <c r="AI3">
        <v>1</v>
      </c>
      <c r="AJ3">
        <v>1</v>
      </c>
      <c r="AK3">
        <v>18.329999999999998</v>
      </c>
      <c r="AL3">
        <v>1</v>
      </c>
      <c r="AN3">
        <v>0</v>
      </c>
      <c r="AO3">
        <v>1</v>
      </c>
      <c r="AP3">
        <v>0</v>
      </c>
      <c r="AQ3">
        <v>0</v>
      </c>
      <c r="AR3">
        <v>0</v>
      </c>
      <c r="AS3" t="s">
        <v>6</v>
      </c>
      <c r="AT3">
        <v>25.96</v>
      </c>
      <c r="AU3" t="s">
        <v>6</v>
      </c>
      <c r="AV3">
        <v>2</v>
      </c>
      <c r="AW3">
        <v>2</v>
      </c>
      <c r="AX3">
        <v>62803663</v>
      </c>
      <c r="AY3">
        <v>1</v>
      </c>
      <c r="AZ3">
        <v>0</v>
      </c>
      <c r="BA3">
        <v>3</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CX3">
        <f>Y3*Source!I26</f>
        <v>83.090171999999995</v>
      </c>
      <c r="CY3">
        <f>AD3</f>
        <v>0</v>
      </c>
      <c r="CZ3">
        <f>AH3</f>
        <v>0</v>
      </c>
      <c r="DA3">
        <f>AL3</f>
        <v>1</v>
      </c>
      <c r="DB3">
        <f t="shared" si="0"/>
        <v>0</v>
      </c>
      <c r="DC3">
        <f t="shared" si="1"/>
        <v>0</v>
      </c>
      <c r="DH3">
        <f>Source!I26*SmtRes!Y3</f>
        <v>83.090171999999995</v>
      </c>
      <c r="DI3">
        <f>AD3</f>
        <v>0</v>
      </c>
      <c r="DJ3">
        <f>EtalonRes!AB3</f>
        <v>0</v>
      </c>
      <c r="DK3">
        <f>Source!BA26</f>
        <v>25.33</v>
      </c>
      <c r="GQ3">
        <v>-1</v>
      </c>
      <c r="GR3">
        <v>-1</v>
      </c>
    </row>
    <row r="4" spans="1:200" x14ac:dyDescent="0.2">
      <c r="A4">
        <f>ROW(Source!A26)</f>
        <v>26</v>
      </c>
      <c r="B4">
        <v>62803416</v>
      </c>
      <c r="C4">
        <v>62803480</v>
      </c>
      <c r="D4">
        <v>27439781</v>
      </c>
      <c r="E4">
        <v>1</v>
      </c>
      <c r="F4">
        <v>1</v>
      </c>
      <c r="G4">
        <v>1</v>
      </c>
      <c r="H4">
        <v>2</v>
      </c>
      <c r="I4" t="s">
        <v>175</v>
      </c>
      <c r="J4" t="s">
        <v>176</v>
      </c>
      <c r="K4" t="s">
        <v>177</v>
      </c>
      <c r="L4">
        <v>1368</v>
      </c>
      <c r="N4">
        <v>1011</v>
      </c>
      <c r="O4" t="s">
        <v>178</v>
      </c>
      <c r="P4" t="s">
        <v>178</v>
      </c>
      <c r="Q4">
        <v>1</v>
      </c>
      <c r="W4">
        <v>0</v>
      </c>
      <c r="X4">
        <v>-938440382</v>
      </c>
      <c r="Y4">
        <v>25.96</v>
      </c>
      <c r="AA4">
        <v>0</v>
      </c>
      <c r="AB4">
        <v>782.02</v>
      </c>
      <c r="AC4">
        <v>249.47</v>
      </c>
      <c r="AD4">
        <v>0</v>
      </c>
      <c r="AE4">
        <v>0</v>
      </c>
      <c r="AF4">
        <v>122</v>
      </c>
      <c r="AG4">
        <v>13.61</v>
      </c>
      <c r="AH4">
        <v>0</v>
      </c>
      <c r="AI4">
        <v>1</v>
      </c>
      <c r="AJ4">
        <v>6.41</v>
      </c>
      <c r="AK4">
        <v>18.329999999999998</v>
      </c>
      <c r="AL4">
        <v>1</v>
      </c>
      <c r="AN4">
        <v>0</v>
      </c>
      <c r="AO4">
        <v>1</v>
      </c>
      <c r="AP4">
        <v>0</v>
      </c>
      <c r="AQ4">
        <v>0</v>
      </c>
      <c r="AR4">
        <v>0</v>
      </c>
      <c r="AS4" t="s">
        <v>6</v>
      </c>
      <c r="AT4">
        <v>25.96</v>
      </c>
      <c r="AU4" t="s">
        <v>6</v>
      </c>
      <c r="AV4">
        <v>0</v>
      </c>
      <c r="AW4">
        <v>2</v>
      </c>
      <c r="AX4">
        <v>62803664</v>
      </c>
      <c r="AY4">
        <v>1</v>
      </c>
      <c r="AZ4">
        <v>0</v>
      </c>
      <c r="BA4">
        <v>4</v>
      </c>
      <c r="BB4">
        <v>0</v>
      </c>
      <c r="BC4">
        <v>0</v>
      </c>
      <c r="BD4">
        <v>0</v>
      </c>
      <c r="BE4">
        <v>0</v>
      </c>
      <c r="BF4">
        <v>0</v>
      </c>
      <c r="BG4">
        <v>0</v>
      </c>
      <c r="BH4">
        <v>0</v>
      </c>
      <c r="BI4">
        <v>0</v>
      </c>
      <c r="BJ4">
        <v>0</v>
      </c>
      <c r="BK4">
        <v>0</v>
      </c>
      <c r="BL4">
        <v>0</v>
      </c>
      <c r="BM4">
        <v>0</v>
      </c>
      <c r="BN4">
        <v>0</v>
      </c>
      <c r="BO4">
        <v>0</v>
      </c>
      <c r="BP4">
        <v>0</v>
      </c>
      <c r="BQ4">
        <v>0</v>
      </c>
      <c r="BR4">
        <v>0</v>
      </c>
      <c r="BS4">
        <v>0</v>
      </c>
      <c r="BT4">
        <v>0</v>
      </c>
      <c r="BU4">
        <v>0</v>
      </c>
      <c r="BV4">
        <v>0</v>
      </c>
      <c r="BW4">
        <v>0</v>
      </c>
      <c r="CX4">
        <f>Y4*Source!I26</f>
        <v>83.090171999999995</v>
      </c>
      <c r="CY4">
        <f>AB4</f>
        <v>782.02</v>
      </c>
      <c r="CZ4">
        <f>AF4</f>
        <v>122</v>
      </c>
      <c r="DA4">
        <f>AJ4</f>
        <v>6.41</v>
      </c>
      <c r="DB4">
        <f t="shared" si="0"/>
        <v>3167.12</v>
      </c>
      <c r="DC4">
        <f t="shared" si="1"/>
        <v>353.32</v>
      </c>
      <c r="DH4">
        <f>Source!I26*SmtRes!Y4</f>
        <v>83.090171999999995</v>
      </c>
      <c r="DI4">
        <f>AB4</f>
        <v>782.02</v>
      </c>
      <c r="DJ4">
        <f>EtalonRes!Z4</f>
        <v>122</v>
      </c>
      <c r="DK4">
        <f>Source!BB26</f>
        <v>6.41</v>
      </c>
      <c r="GQ4">
        <v>-1</v>
      </c>
      <c r="GR4">
        <v>-1</v>
      </c>
    </row>
    <row r="5" spans="1:200" x14ac:dyDescent="0.2">
      <c r="A5">
        <f>ROW(Source!A27)</f>
        <v>27</v>
      </c>
      <c r="B5">
        <v>62803415</v>
      </c>
      <c r="C5">
        <v>62803490</v>
      </c>
      <c r="D5">
        <v>27441335</v>
      </c>
      <c r="E5">
        <v>1</v>
      </c>
      <c r="F5">
        <v>1</v>
      </c>
      <c r="G5">
        <v>1</v>
      </c>
      <c r="H5">
        <v>2</v>
      </c>
      <c r="I5" t="s">
        <v>179</v>
      </c>
      <c r="J5" t="s">
        <v>180</v>
      </c>
      <c r="K5" t="s">
        <v>181</v>
      </c>
      <c r="L5">
        <v>1368</v>
      </c>
      <c r="N5">
        <v>1011</v>
      </c>
      <c r="O5" t="s">
        <v>178</v>
      </c>
      <c r="P5" t="s">
        <v>178</v>
      </c>
      <c r="Q5">
        <v>1</v>
      </c>
      <c r="W5">
        <v>0</v>
      </c>
      <c r="X5">
        <v>-1952721807</v>
      </c>
      <c r="Y5">
        <v>2.5899999999999999E-2</v>
      </c>
      <c r="AA5">
        <v>0</v>
      </c>
      <c r="AB5">
        <v>114.93</v>
      </c>
      <c r="AC5">
        <v>13.61</v>
      </c>
      <c r="AD5">
        <v>0</v>
      </c>
      <c r="AE5">
        <v>0</v>
      </c>
      <c r="AF5">
        <v>114.93</v>
      </c>
      <c r="AG5">
        <v>13.61</v>
      </c>
      <c r="AH5">
        <v>0</v>
      </c>
      <c r="AI5">
        <v>1</v>
      </c>
      <c r="AJ5">
        <v>1</v>
      </c>
      <c r="AK5">
        <v>1</v>
      </c>
      <c r="AL5">
        <v>1</v>
      </c>
      <c r="AN5">
        <v>0</v>
      </c>
      <c r="AO5">
        <v>1</v>
      </c>
      <c r="AP5">
        <v>0</v>
      </c>
      <c r="AQ5">
        <v>0</v>
      </c>
      <c r="AR5">
        <v>0</v>
      </c>
      <c r="AS5" t="s">
        <v>6</v>
      </c>
      <c r="AT5">
        <v>2.5899999999999999E-2</v>
      </c>
      <c r="AU5" t="s">
        <v>6</v>
      </c>
      <c r="AV5">
        <v>0</v>
      </c>
      <c r="AW5">
        <v>2</v>
      </c>
      <c r="AX5">
        <v>62803492</v>
      </c>
      <c r="AY5">
        <v>1</v>
      </c>
      <c r="AZ5">
        <v>0</v>
      </c>
      <c r="BA5">
        <v>5</v>
      </c>
      <c r="BB5">
        <v>0</v>
      </c>
      <c r="BC5">
        <v>0</v>
      </c>
      <c r="BD5">
        <v>0</v>
      </c>
      <c r="BE5">
        <v>0</v>
      </c>
      <c r="BF5">
        <v>0</v>
      </c>
      <c r="BG5">
        <v>0</v>
      </c>
      <c r="BH5">
        <v>0</v>
      </c>
      <c r="BI5">
        <v>0</v>
      </c>
      <c r="BJ5">
        <v>0</v>
      </c>
      <c r="BK5">
        <v>0</v>
      </c>
      <c r="BL5">
        <v>0</v>
      </c>
      <c r="BM5">
        <v>0</v>
      </c>
      <c r="BN5">
        <v>0</v>
      </c>
      <c r="BO5">
        <v>0</v>
      </c>
      <c r="BP5">
        <v>0</v>
      </c>
      <c r="BQ5">
        <v>0</v>
      </c>
      <c r="BR5">
        <v>0</v>
      </c>
      <c r="BS5">
        <v>0</v>
      </c>
      <c r="BT5">
        <v>0</v>
      </c>
      <c r="BU5">
        <v>0</v>
      </c>
      <c r="BV5">
        <v>0</v>
      </c>
      <c r="BW5">
        <v>0</v>
      </c>
      <c r="CX5">
        <f>Y5*Source!I27</f>
        <v>142.58478359999998</v>
      </c>
      <c r="CY5">
        <f>AB5</f>
        <v>114.93</v>
      </c>
      <c r="CZ5">
        <f>AF5</f>
        <v>114.93</v>
      </c>
      <c r="DA5">
        <f>AJ5</f>
        <v>1</v>
      </c>
      <c r="DB5">
        <f t="shared" si="0"/>
        <v>2.98</v>
      </c>
      <c r="DC5">
        <f t="shared" si="1"/>
        <v>0.35</v>
      </c>
      <c r="DH5">
        <f>Source!I27*SmtRes!Y5</f>
        <v>142.58478359999998</v>
      </c>
      <c r="DI5">
        <f>AB5</f>
        <v>114.93</v>
      </c>
      <c r="DJ5">
        <f>EtalonRes!Z5</f>
        <v>114.93</v>
      </c>
      <c r="DK5">
        <f>Source!BB27</f>
        <v>1</v>
      </c>
      <c r="GQ5">
        <v>-1</v>
      </c>
      <c r="GR5">
        <v>-1</v>
      </c>
    </row>
    <row r="6" spans="1:200" x14ac:dyDescent="0.2">
      <c r="A6">
        <f>ROW(Source!A28)</f>
        <v>28</v>
      </c>
      <c r="B6">
        <v>62803416</v>
      </c>
      <c r="C6">
        <v>62803490</v>
      </c>
      <c r="D6">
        <v>27441335</v>
      </c>
      <c r="E6">
        <v>1</v>
      </c>
      <c r="F6">
        <v>1</v>
      </c>
      <c r="G6">
        <v>1</v>
      </c>
      <c r="H6">
        <v>2</v>
      </c>
      <c r="I6" t="s">
        <v>179</v>
      </c>
      <c r="J6" t="s">
        <v>180</v>
      </c>
      <c r="K6" t="s">
        <v>181</v>
      </c>
      <c r="L6">
        <v>1368</v>
      </c>
      <c r="N6">
        <v>1011</v>
      </c>
      <c r="O6" t="s">
        <v>178</v>
      </c>
      <c r="P6" t="s">
        <v>178</v>
      </c>
      <c r="Q6">
        <v>1</v>
      </c>
      <c r="W6">
        <v>0</v>
      </c>
      <c r="X6">
        <v>-1952721807</v>
      </c>
      <c r="Y6">
        <v>2.5899999999999999E-2</v>
      </c>
      <c r="AA6">
        <v>0</v>
      </c>
      <c r="AB6">
        <v>818.3</v>
      </c>
      <c r="AC6">
        <v>249.47</v>
      </c>
      <c r="AD6">
        <v>0</v>
      </c>
      <c r="AE6">
        <v>0</v>
      </c>
      <c r="AF6">
        <v>114.93</v>
      </c>
      <c r="AG6">
        <v>13.61</v>
      </c>
      <c r="AH6">
        <v>0</v>
      </c>
      <c r="AI6">
        <v>1</v>
      </c>
      <c r="AJ6">
        <v>7.12</v>
      </c>
      <c r="AK6">
        <v>18.329999999999998</v>
      </c>
      <c r="AL6">
        <v>1</v>
      </c>
      <c r="AN6">
        <v>0</v>
      </c>
      <c r="AO6">
        <v>1</v>
      </c>
      <c r="AP6">
        <v>0</v>
      </c>
      <c r="AQ6">
        <v>0</v>
      </c>
      <c r="AR6">
        <v>0</v>
      </c>
      <c r="AS6" t="s">
        <v>6</v>
      </c>
      <c r="AT6">
        <v>2.5899999999999999E-2</v>
      </c>
      <c r="AU6" t="s">
        <v>6</v>
      </c>
      <c r="AV6">
        <v>0</v>
      </c>
      <c r="AW6">
        <v>2</v>
      </c>
      <c r="AX6">
        <v>62803492</v>
      </c>
      <c r="AY6">
        <v>1</v>
      </c>
      <c r="AZ6">
        <v>0</v>
      </c>
      <c r="BA6">
        <v>6</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CX6">
        <f>Y6*Source!I28</f>
        <v>142.58478359999998</v>
      </c>
      <c r="CY6">
        <f>AB6</f>
        <v>818.3</v>
      </c>
      <c r="CZ6">
        <f>AF6</f>
        <v>114.93</v>
      </c>
      <c r="DA6">
        <f>AJ6</f>
        <v>7.12</v>
      </c>
      <c r="DB6">
        <f t="shared" si="0"/>
        <v>2.98</v>
      </c>
      <c r="DC6">
        <f t="shared" si="1"/>
        <v>0.35</v>
      </c>
      <c r="DH6">
        <f>Source!I28*SmtRes!Y6</f>
        <v>142.58478359999998</v>
      </c>
      <c r="DI6">
        <f>AB6</f>
        <v>818.3</v>
      </c>
      <c r="DJ6">
        <f>EtalonRes!Z6</f>
        <v>114.93</v>
      </c>
      <c r="DK6">
        <f>Source!BB28</f>
        <v>7.12</v>
      </c>
      <c r="GQ6">
        <v>-1</v>
      </c>
      <c r="GR6">
        <v>-1</v>
      </c>
    </row>
    <row r="7" spans="1:200" x14ac:dyDescent="0.2">
      <c r="A7">
        <f>ROW(Source!A29)</f>
        <v>29</v>
      </c>
      <c r="B7">
        <v>62803415</v>
      </c>
      <c r="C7">
        <v>62803493</v>
      </c>
      <c r="D7">
        <v>27493207</v>
      </c>
      <c r="E7">
        <v>1</v>
      </c>
      <c r="F7">
        <v>1</v>
      </c>
      <c r="G7">
        <v>1</v>
      </c>
      <c r="H7">
        <v>1</v>
      </c>
      <c r="I7" t="s">
        <v>182</v>
      </c>
      <c r="J7" t="s">
        <v>6</v>
      </c>
      <c r="K7" t="s">
        <v>183</v>
      </c>
      <c r="L7">
        <v>1369</v>
      </c>
      <c r="N7">
        <v>1013</v>
      </c>
      <c r="O7" t="s">
        <v>184</v>
      </c>
      <c r="P7" t="s">
        <v>184</v>
      </c>
      <c r="Q7">
        <v>1</v>
      </c>
      <c r="W7">
        <v>0</v>
      </c>
      <c r="X7">
        <v>-1900352537</v>
      </c>
      <c r="Y7">
        <v>3.65</v>
      </c>
      <c r="AA7">
        <v>0</v>
      </c>
      <c r="AB7">
        <v>0</v>
      </c>
      <c r="AC7">
        <v>0</v>
      </c>
      <c r="AD7">
        <v>7.87</v>
      </c>
      <c r="AE7">
        <v>0</v>
      </c>
      <c r="AF7">
        <v>0</v>
      </c>
      <c r="AG7">
        <v>0</v>
      </c>
      <c r="AH7">
        <v>7.87</v>
      </c>
      <c r="AI7">
        <v>1</v>
      </c>
      <c r="AJ7">
        <v>1</v>
      </c>
      <c r="AK7">
        <v>1</v>
      </c>
      <c r="AL7">
        <v>1</v>
      </c>
      <c r="AN7">
        <v>0</v>
      </c>
      <c r="AO7">
        <v>1</v>
      </c>
      <c r="AP7">
        <v>0</v>
      </c>
      <c r="AQ7">
        <v>0</v>
      </c>
      <c r="AR7">
        <v>0</v>
      </c>
      <c r="AS7" t="s">
        <v>6</v>
      </c>
      <c r="AT7">
        <v>3.65</v>
      </c>
      <c r="AU7" t="s">
        <v>6</v>
      </c>
      <c r="AV7">
        <v>1</v>
      </c>
      <c r="AW7">
        <v>2</v>
      </c>
      <c r="AX7">
        <v>62807348</v>
      </c>
      <c r="AY7">
        <v>1</v>
      </c>
      <c r="AZ7">
        <v>0</v>
      </c>
      <c r="BA7">
        <v>7</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CX7">
        <f>Y7*Source!I29</f>
        <v>11.682554999999999</v>
      </c>
      <c r="CY7">
        <f>AD7</f>
        <v>7.87</v>
      </c>
      <c r="CZ7">
        <f>AH7</f>
        <v>7.87</v>
      </c>
      <c r="DA7">
        <f>AL7</f>
        <v>1</v>
      </c>
      <c r="DB7">
        <f t="shared" si="0"/>
        <v>28.73</v>
      </c>
      <c r="DC7">
        <f t="shared" si="1"/>
        <v>0</v>
      </c>
      <c r="DH7">
        <f>Source!I29*SmtRes!Y7</f>
        <v>11.682554999999999</v>
      </c>
      <c r="DI7">
        <f>AD7</f>
        <v>7.87</v>
      </c>
      <c r="DJ7">
        <f>EtalonRes!AB7</f>
        <v>7.87</v>
      </c>
      <c r="DK7">
        <f>Source!BA29</f>
        <v>1</v>
      </c>
      <c r="GQ7">
        <v>-1</v>
      </c>
      <c r="GR7">
        <v>-1</v>
      </c>
    </row>
    <row r="8" spans="1:200" x14ac:dyDescent="0.2">
      <c r="A8">
        <f>ROW(Source!A29)</f>
        <v>29</v>
      </c>
      <c r="B8">
        <v>62803415</v>
      </c>
      <c r="C8">
        <v>62803493</v>
      </c>
      <c r="D8">
        <v>121548</v>
      </c>
      <c r="E8">
        <v>1</v>
      </c>
      <c r="F8">
        <v>1</v>
      </c>
      <c r="G8">
        <v>1</v>
      </c>
      <c r="H8">
        <v>1</v>
      </c>
      <c r="I8" t="s">
        <v>25</v>
      </c>
      <c r="J8" t="s">
        <v>6</v>
      </c>
      <c r="K8" t="s">
        <v>173</v>
      </c>
      <c r="L8">
        <v>608254</v>
      </c>
      <c r="N8">
        <v>1013</v>
      </c>
      <c r="O8" t="s">
        <v>174</v>
      </c>
      <c r="P8" t="s">
        <v>174</v>
      </c>
      <c r="Q8">
        <v>1</v>
      </c>
      <c r="W8">
        <v>0</v>
      </c>
      <c r="X8">
        <v>-185737400</v>
      </c>
      <c r="Y8">
        <v>3.97</v>
      </c>
      <c r="AA8">
        <v>0</v>
      </c>
      <c r="AB8">
        <v>0</v>
      </c>
      <c r="AC8">
        <v>0</v>
      </c>
      <c r="AD8">
        <v>0</v>
      </c>
      <c r="AE8">
        <v>0</v>
      </c>
      <c r="AF8">
        <v>0</v>
      </c>
      <c r="AG8">
        <v>0</v>
      </c>
      <c r="AH8">
        <v>0</v>
      </c>
      <c r="AI8">
        <v>1</v>
      </c>
      <c r="AJ8">
        <v>1</v>
      </c>
      <c r="AK8">
        <v>1</v>
      </c>
      <c r="AL8">
        <v>1</v>
      </c>
      <c r="AN8">
        <v>0</v>
      </c>
      <c r="AO8">
        <v>1</v>
      </c>
      <c r="AP8">
        <v>0</v>
      </c>
      <c r="AQ8">
        <v>0</v>
      </c>
      <c r="AR8">
        <v>0</v>
      </c>
      <c r="AS8" t="s">
        <v>6</v>
      </c>
      <c r="AT8">
        <v>3.97</v>
      </c>
      <c r="AU8" t="s">
        <v>6</v>
      </c>
      <c r="AV8">
        <v>2</v>
      </c>
      <c r="AW8">
        <v>2</v>
      </c>
      <c r="AX8">
        <v>62807349</v>
      </c>
      <c r="AY8">
        <v>1</v>
      </c>
      <c r="AZ8">
        <v>0</v>
      </c>
      <c r="BA8">
        <v>8</v>
      </c>
      <c r="BB8">
        <v>0</v>
      </c>
      <c r="BC8">
        <v>0</v>
      </c>
      <c r="BD8">
        <v>0</v>
      </c>
      <c r="BE8">
        <v>0</v>
      </c>
      <c r="BF8">
        <v>0</v>
      </c>
      <c r="BG8">
        <v>0</v>
      </c>
      <c r="BH8">
        <v>0</v>
      </c>
      <c r="BI8">
        <v>0</v>
      </c>
      <c r="BJ8">
        <v>0</v>
      </c>
      <c r="BK8">
        <v>0</v>
      </c>
      <c r="BL8">
        <v>0</v>
      </c>
      <c r="BM8">
        <v>0</v>
      </c>
      <c r="BN8">
        <v>0</v>
      </c>
      <c r="BO8">
        <v>0</v>
      </c>
      <c r="BP8">
        <v>0</v>
      </c>
      <c r="BQ8">
        <v>0</v>
      </c>
      <c r="BR8">
        <v>0</v>
      </c>
      <c r="BS8">
        <v>0</v>
      </c>
      <c r="BT8">
        <v>0</v>
      </c>
      <c r="BU8">
        <v>0</v>
      </c>
      <c r="BV8">
        <v>0</v>
      </c>
      <c r="BW8">
        <v>0</v>
      </c>
      <c r="CX8">
        <f>Y8*Source!I29</f>
        <v>12.706779000000001</v>
      </c>
      <c r="CY8">
        <f>AD8</f>
        <v>0</v>
      </c>
      <c r="CZ8">
        <f>AH8</f>
        <v>0</v>
      </c>
      <c r="DA8">
        <f>AL8</f>
        <v>1</v>
      </c>
      <c r="DB8">
        <f t="shared" si="0"/>
        <v>0</v>
      </c>
      <c r="DC8">
        <f t="shared" si="1"/>
        <v>0</v>
      </c>
      <c r="DH8">
        <f>Source!I29*SmtRes!Y8</f>
        <v>12.706779000000001</v>
      </c>
      <c r="DI8">
        <f>AD8</f>
        <v>0</v>
      </c>
      <c r="DJ8">
        <f>EtalonRes!AB8</f>
        <v>0</v>
      </c>
      <c r="DK8">
        <f>Source!BA29</f>
        <v>1</v>
      </c>
      <c r="GQ8">
        <v>-1</v>
      </c>
      <c r="GR8">
        <v>-1</v>
      </c>
    </row>
    <row r="9" spans="1:200" x14ac:dyDescent="0.2">
      <c r="A9">
        <f>ROW(Source!A29)</f>
        <v>29</v>
      </c>
      <c r="B9">
        <v>62803415</v>
      </c>
      <c r="C9">
        <v>62803493</v>
      </c>
      <c r="D9">
        <v>27439851</v>
      </c>
      <c r="E9">
        <v>1</v>
      </c>
      <c r="F9">
        <v>1</v>
      </c>
      <c r="G9">
        <v>1</v>
      </c>
      <c r="H9">
        <v>2</v>
      </c>
      <c r="I9" t="s">
        <v>185</v>
      </c>
      <c r="J9" t="s">
        <v>186</v>
      </c>
      <c r="K9" t="s">
        <v>187</v>
      </c>
      <c r="L9">
        <v>1368</v>
      </c>
      <c r="N9">
        <v>1011</v>
      </c>
      <c r="O9" t="s">
        <v>178</v>
      </c>
      <c r="P9" t="s">
        <v>178</v>
      </c>
      <c r="Q9">
        <v>1</v>
      </c>
      <c r="W9">
        <v>0</v>
      </c>
      <c r="X9">
        <v>82665938</v>
      </c>
      <c r="Y9">
        <v>3.97</v>
      </c>
      <c r="AA9">
        <v>0</v>
      </c>
      <c r="AB9">
        <v>88.79</v>
      </c>
      <c r="AC9">
        <v>13.61</v>
      </c>
      <c r="AD9">
        <v>0</v>
      </c>
      <c r="AE9">
        <v>0</v>
      </c>
      <c r="AF9">
        <v>88.79</v>
      </c>
      <c r="AG9">
        <v>13.61</v>
      </c>
      <c r="AH9">
        <v>0</v>
      </c>
      <c r="AI9">
        <v>1</v>
      </c>
      <c r="AJ9">
        <v>1</v>
      </c>
      <c r="AK9">
        <v>1</v>
      </c>
      <c r="AL9">
        <v>1</v>
      </c>
      <c r="AN9">
        <v>0</v>
      </c>
      <c r="AO9">
        <v>1</v>
      </c>
      <c r="AP9">
        <v>0</v>
      </c>
      <c r="AQ9">
        <v>0</v>
      </c>
      <c r="AR9">
        <v>0</v>
      </c>
      <c r="AS9" t="s">
        <v>6</v>
      </c>
      <c r="AT9">
        <v>3.97</v>
      </c>
      <c r="AU9" t="s">
        <v>6</v>
      </c>
      <c r="AV9">
        <v>0</v>
      </c>
      <c r="AW9">
        <v>2</v>
      </c>
      <c r="AX9">
        <v>62807350</v>
      </c>
      <c r="AY9">
        <v>1</v>
      </c>
      <c r="AZ9">
        <v>0</v>
      </c>
      <c r="BA9">
        <v>9</v>
      </c>
      <c r="BB9">
        <v>0</v>
      </c>
      <c r="BC9">
        <v>0</v>
      </c>
      <c r="BD9">
        <v>0</v>
      </c>
      <c r="BE9">
        <v>0</v>
      </c>
      <c r="BF9">
        <v>0</v>
      </c>
      <c r="BG9">
        <v>0</v>
      </c>
      <c r="BH9">
        <v>0</v>
      </c>
      <c r="BI9">
        <v>0</v>
      </c>
      <c r="BJ9">
        <v>0</v>
      </c>
      <c r="BK9">
        <v>0</v>
      </c>
      <c r="BL9">
        <v>0</v>
      </c>
      <c r="BM9">
        <v>0</v>
      </c>
      <c r="BN9">
        <v>0</v>
      </c>
      <c r="BO9">
        <v>0</v>
      </c>
      <c r="BP9">
        <v>0</v>
      </c>
      <c r="BQ9">
        <v>0</v>
      </c>
      <c r="BR9">
        <v>0</v>
      </c>
      <c r="BS9">
        <v>0</v>
      </c>
      <c r="BT9">
        <v>0</v>
      </c>
      <c r="BU9">
        <v>0</v>
      </c>
      <c r="BV9">
        <v>0</v>
      </c>
      <c r="BW9">
        <v>0</v>
      </c>
      <c r="CX9">
        <f>Y9*Source!I29</f>
        <v>12.706779000000001</v>
      </c>
      <c r="CY9">
        <f>AB9</f>
        <v>88.79</v>
      </c>
      <c r="CZ9">
        <f>AF9</f>
        <v>88.79</v>
      </c>
      <c r="DA9">
        <f>AJ9</f>
        <v>1</v>
      </c>
      <c r="DB9">
        <f t="shared" si="0"/>
        <v>352.5</v>
      </c>
      <c r="DC9">
        <f t="shared" si="1"/>
        <v>54.03</v>
      </c>
      <c r="DH9">
        <f>Source!I29*SmtRes!Y9</f>
        <v>12.706779000000001</v>
      </c>
      <c r="DI9">
        <f>AB9</f>
        <v>88.79</v>
      </c>
      <c r="DJ9">
        <f>EtalonRes!Z9</f>
        <v>88.79</v>
      </c>
      <c r="DK9">
        <f>Source!BB29</f>
        <v>1</v>
      </c>
      <c r="GQ9">
        <v>-1</v>
      </c>
      <c r="GR9">
        <v>-1</v>
      </c>
    </row>
    <row r="10" spans="1:200" x14ac:dyDescent="0.2">
      <c r="A10">
        <f>ROW(Source!A29)</f>
        <v>29</v>
      </c>
      <c r="B10">
        <v>62803415</v>
      </c>
      <c r="C10">
        <v>62803493</v>
      </c>
      <c r="D10">
        <v>27441334</v>
      </c>
      <c r="E10">
        <v>1</v>
      </c>
      <c r="F10">
        <v>1</v>
      </c>
      <c r="G10">
        <v>1</v>
      </c>
      <c r="H10">
        <v>2</v>
      </c>
      <c r="I10" t="s">
        <v>188</v>
      </c>
      <c r="J10" t="s">
        <v>189</v>
      </c>
      <c r="K10" t="s">
        <v>190</v>
      </c>
      <c r="L10">
        <v>1368</v>
      </c>
      <c r="N10">
        <v>1011</v>
      </c>
      <c r="O10" t="s">
        <v>178</v>
      </c>
      <c r="P10" t="s">
        <v>178</v>
      </c>
      <c r="Q10">
        <v>1</v>
      </c>
      <c r="W10">
        <v>0</v>
      </c>
      <c r="X10">
        <v>-1565846336</v>
      </c>
      <c r="Y10">
        <v>0.08</v>
      </c>
      <c r="AA10">
        <v>0</v>
      </c>
      <c r="AB10">
        <v>115.67</v>
      </c>
      <c r="AC10">
        <v>11.69</v>
      </c>
      <c r="AD10">
        <v>0</v>
      </c>
      <c r="AE10">
        <v>0</v>
      </c>
      <c r="AF10">
        <v>115.67</v>
      </c>
      <c r="AG10">
        <v>11.69</v>
      </c>
      <c r="AH10">
        <v>0</v>
      </c>
      <c r="AI10">
        <v>1</v>
      </c>
      <c r="AJ10">
        <v>1</v>
      </c>
      <c r="AK10">
        <v>1</v>
      </c>
      <c r="AL10">
        <v>1</v>
      </c>
      <c r="AN10">
        <v>0</v>
      </c>
      <c r="AO10">
        <v>1</v>
      </c>
      <c r="AP10">
        <v>0</v>
      </c>
      <c r="AQ10">
        <v>0</v>
      </c>
      <c r="AR10">
        <v>0</v>
      </c>
      <c r="AS10" t="s">
        <v>6</v>
      </c>
      <c r="AT10">
        <v>0.08</v>
      </c>
      <c r="AU10" t="s">
        <v>6</v>
      </c>
      <c r="AV10">
        <v>0</v>
      </c>
      <c r="AW10">
        <v>2</v>
      </c>
      <c r="AX10">
        <v>62807351</v>
      </c>
      <c r="AY10">
        <v>1</v>
      </c>
      <c r="AZ10">
        <v>0</v>
      </c>
      <c r="BA10">
        <v>10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c r="BV10">
        <v>0</v>
      </c>
      <c r="BW10">
        <v>0</v>
      </c>
      <c r="CX10">
        <f>Y10*Source!I29</f>
        <v>0.25605600000000001</v>
      </c>
      <c r="CY10">
        <f>AB10</f>
        <v>115.67</v>
      </c>
      <c r="CZ10">
        <f>AF10</f>
        <v>115.67</v>
      </c>
      <c r="DA10">
        <f>AJ10</f>
        <v>1</v>
      </c>
      <c r="DB10">
        <f t="shared" si="0"/>
        <v>9.25</v>
      </c>
      <c r="DC10">
        <f t="shared" si="1"/>
        <v>0.94</v>
      </c>
      <c r="DH10">
        <f>Source!I29*SmtRes!Y10</f>
        <v>0.25605600000000001</v>
      </c>
      <c r="DI10">
        <f>AB10</f>
        <v>115.67</v>
      </c>
      <c r="DJ10">
        <f>EtalonRes!Z10</f>
        <v>115.67</v>
      </c>
      <c r="DK10">
        <f>Source!BB29</f>
        <v>1</v>
      </c>
      <c r="GQ10">
        <v>-1</v>
      </c>
      <c r="GR10">
        <v>-1</v>
      </c>
    </row>
    <row r="11" spans="1:200" x14ac:dyDescent="0.2">
      <c r="A11">
        <f>ROW(Source!A30)</f>
        <v>30</v>
      </c>
      <c r="B11">
        <v>62803416</v>
      </c>
      <c r="C11">
        <v>62803493</v>
      </c>
      <c r="D11">
        <v>27493207</v>
      </c>
      <c r="E11">
        <v>1</v>
      </c>
      <c r="F11">
        <v>1</v>
      </c>
      <c r="G11">
        <v>1</v>
      </c>
      <c r="H11">
        <v>1</v>
      </c>
      <c r="I11" t="s">
        <v>182</v>
      </c>
      <c r="J11" t="s">
        <v>6</v>
      </c>
      <c r="K11" t="s">
        <v>183</v>
      </c>
      <c r="L11">
        <v>1369</v>
      </c>
      <c r="N11">
        <v>1013</v>
      </c>
      <c r="O11" t="s">
        <v>184</v>
      </c>
      <c r="P11" t="s">
        <v>184</v>
      </c>
      <c r="Q11">
        <v>1</v>
      </c>
      <c r="W11">
        <v>0</v>
      </c>
      <c r="X11">
        <v>-1900352537</v>
      </c>
      <c r="Y11">
        <v>3.65</v>
      </c>
      <c r="AA11">
        <v>0</v>
      </c>
      <c r="AB11">
        <v>0</v>
      </c>
      <c r="AC11">
        <v>0</v>
      </c>
      <c r="AD11">
        <v>199.35</v>
      </c>
      <c r="AE11">
        <v>0</v>
      </c>
      <c r="AF11">
        <v>0</v>
      </c>
      <c r="AG11">
        <v>0</v>
      </c>
      <c r="AH11">
        <v>7.87</v>
      </c>
      <c r="AI11">
        <v>1</v>
      </c>
      <c r="AJ11">
        <v>1</v>
      </c>
      <c r="AK11">
        <v>1</v>
      </c>
      <c r="AL11">
        <v>25.33</v>
      </c>
      <c r="AN11">
        <v>0</v>
      </c>
      <c r="AO11">
        <v>1</v>
      </c>
      <c r="AP11">
        <v>0</v>
      </c>
      <c r="AQ11">
        <v>0</v>
      </c>
      <c r="AR11">
        <v>0</v>
      </c>
      <c r="AS11" t="s">
        <v>6</v>
      </c>
      <c r="AT11">
        <v>3.65</v>
      </c>
      <c r="AU11" t="s">
        <v>6</v>
      </c>
      <c r="AV11">
        <v>1</v>
      </c>
      <c r="AW11">
        <v>2</v>
      </c>
      <c r="AX11">
        <v>62807348</v>
      </c>
      <c r="AY11">
        <v>1</v>
      </c>
      <c r="AZ11">
        <v>0</v>
      </c>
      <c r="BA11">
        <v>12</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CX11">
        <f>Y11*Source!I30</f>
        <v>11.682554999999999</v>
      </c>
      <c r="CY11">
        <f>AD11</f>
        <v>199.35</v>
      </c>
      <c r="CZ11">
        <f>AH11</f>
        <v>7.87</v>
      </c>
      <c r="DA11">
        <f>AL11</f>
        <v>25.33</v>
      </c>
      <c r="DB11">
        <f t="shared" si="0"/>
        <v>28.73</v>
      </c>
      <c r="DC11">
        <f t="shared" si="1"/>
        <v>0</v>
      </c>
      <c r="DH11">
        <f>Source!I30*SmtRes!Y11</f>
        <v>11.682554999999999</v>
      </c>
      <c r="DI11">
        <f>AD11</f>
        <v>199.35</v>
      </c>
      <c r="DJ11">
        <f>EtalonRes!AB12</f>
        <v>7.87</v>
      </c>
      <c r="DK11">
        <f>Source!BA30</f>
        <v>25.33</v>
      </c>
      <c r="GQ11">
        <v>-1</v>
      </c>
      <c r="GR11">
        <v>-1</v>
      </c>
    </row>
    <row r="12" spans="1:200" x14ac:dyDescent="0.2">
      <c r="A12">
        <f>ROW(Source!A30)</f>
        <v>30</v>
      </c>
      <c r="B12">
        <v>62803416</v>
      </c>
      <c r="C12">
        <v>62803493</v>
      </c>
      <c r="D12">
        <v>121548</v>
      </c>
      <c r="E12">
        <v>1</v>
      </c>
      <c r="F12">
        <v>1</v>
      </c>
      <c r="G12">
        <v>1</v>
      </c>
      <c r="H12">
        <v>1</v>
      </c>
      <c r="I12" t="s">
        <v>25</v>
      </c>
      <c r="J12" t="s">
        <v>6</v>
      </c>
      <c r="K12" t="s">
        <v>173</v>
      </c>
      <c r="L12">
        <v>608254</v>
      </c>
      <c r="N12">
        <v>1013</v>
      </c>
      <c r="O12" t="s">
        <v>174</v>
      </c>
      <c r="P12" t="s">
        <v>174</v>
      </c>
      <c r="Q12">
        <v>1</v>
      </c>
      <c r="W12">
        <v>0</v>
      </c>
      <c r="X12">
        <v>-185737400</v>
      </c>
      <c r="Y12">
        <v>3.97</v>
      </c>
      <c r="AA12">
        <v>0</v>
      </c>
      <c r="AB12">
        <v>0</v>
      </c>
      <c r="AC12">
        <v>0</v>
      </c>
      <c r="AD12">
        <v>0</v>
      </c>
      <c r="AE12">
        <v>0</v>
      </c>
      <c r="AF12">
        <v>0</v>
      </c>
      <c r="AG12">
        <v>0</v>
      </c>
      <c r="AH12">
        <v>0</v>
      </c>
      <c r="AI12">
        <v>1</v>
      </c>
      <c r="AJ12">
        <v>1</v>
      </c>
      <c r="AK12">
        <v>18.329999999999998</v>
      </c>
      <c r="AL12">
        <v>1</v>
      </c>
      <c r="AN12">
        <v>0</v>
      </c>
      <c r="AO12">
        <v>1</v>
      </c>
      <c r="AP12">
        <v>0</v>
      </c>
      <c r="AQ12">
        <v>0</v>
      </c>
      <c r="AR12">
        <v>0</v>
      </c>
      <c r="AS12" t="s">
        <v>6</v>
      </c>
      <c r="AT12">
        <v>3.97</v>
      </c>
      <c r="AU12" t="s">
        <v>6</v>
      </c>
      <c r="AV12">
        <v>2</v>
      </c>
      <c r="AW12">
        <v>2</v>
      </c>
      <c r="AX12">
        <v>62807349</v>
      </c>
      <c r="AY12">
        <v>1</v>
      </c>
      <c r="AZ12">
        <v>0</v>
      </c>
      <c r="BA12">
        <v>13</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CX12">
        <f>Y12*Source!I30</f>
        <v>12.706779000000001</v>
      </c>
      <c r="CY12">
        <f>AD12</f>
        <v>0</v>
      </c>
      <c r="CZ12">
        <f>AH12</f>
        <v>0</v>
      </c>
      <c r="DA12">
        <f>AL12</f>
        <v>1</v>
      </c>
      <c r="DB12">
        <f t="shared" si="0"/>
        <v>0</v>
      </c>
      <c r="DC12">
        <f t="shared" si="1"/>
        <v>0</v>
      </c>
      <c r="DH12">
        <f>Source!I30*SmtRes!Y12</f>
        <v>12.706779000000001</v>
      </c>
      <c r="DI12">
        <f>AD12</f>
        <v>0</v>
      </c>
      <c r="DJ12">
        <f>EtalonRes!AB13</f>
        <v>0</v>
      </c>
      <c r="DK12">
        <f>Source!BA30</f>
        <v>25.33</v>
      </c>
      <c r="GQ12">
        <v>-1</v>
      </c>
      <c r="GR12">
        <v>-1</v>
      </c>
    </row>
    <row r="13" spans="1:200" x14ac:dyDescent="0.2">
      <c r="A13">
        <f>ROW(Source!A30)</f>
        <v>30</v>
      </c>
      <c r="B13">
        <v>62803416</v>
      </c>
      <c r="C13">
        <v>62803493</v>
      </c>
      <c r="D13">
        <v>27439851</v>
      </c>
      <c r="E13">
        <v>1</v>
      </c>
      <c r="F13">
        <v>1</v>
      </c>
      <c r="G13">
        <v>1</v>
      </c>
      <c r="H13">
        <v>2</v>
      </c>
      <c r="I13" t="s">
        <v>185</v>
      </c>
      <c r="J13" t="s">
        <v>186</v>
      </c>
      <c r="K13" t="s">
        <v>187</v>
      </c>
      <c r="L13">
        <v>1368</v>
      </c>
      <c r="N13">
        <v>1011</v>
      </c>
      <c r="O13" t="s">
        <v>178</v>
      </c>
      <c r="P13" t="s">
        <v>178</v>
      </c>
      <c r="Q13">
        <v>1</v>
      </c>
      <c r="W13">
        <v>0</v>
      </c>
      <c r="X13">
        <v>82665938</v>
      </c>
      <c r="Y13">
        <v>3.97</v>
      </c>
      <c r="AA13">
        <v>0</v>
      </c>
      <c r="AB13">
        <v>569.14</v>
      </c>
      <c r="AC13">
        <v>249.47</v>
      </c>
      <c r="AD13">
        <v>0</v>
      </c>
      <c r="AE13">
        <v>0</v>
      </c>
      <c r="AF13">
        <v>88.79</v>
      </c>
      <c r="AG13">
        <v>13.61</v>
      </c>
      <c r="AH13">
        <v>0</v>
      </c>
      <c r="AI13">
        <v>1</v>
      </c>
      <c r="AJ13">
        <v>6.41</v>
      </c>
      <c r="AK13">
        <v>18.329999999999998</v>
      </c>
      <c r="AL13">
        <v>1</v>
      </c>
      <c r="AN13">
        <v>0</v>
      </c>
      <c r="AO13">
        <v>1</v>
      </c>
      <c r="AP13">
        <v>0</v>
      </c>
      <c r="AQ13">
        <v>0</v>
      </c>
      <c r="AR13">
        <v>0</v>
      </c>
      <c r="AS13" t="s">
        <v>6</v>
      </c>
      <c r="AT13">
        <v>3.97</v>
      </c>
      <c r="AU13" t="s">
        <v>6</v>
      </c>
      <c r="AV13">
        <v>0</v>
      </c>
      <c r="AW13">
        <v>2</v>
      </c>
      <c r="AX13">
        <v>62807350</v>
      </c>
      <c r="AY13">
        <v>1</v>
      </c>
      <c r="AZ13">
        <v>0</v>
      </c>
      <c r="BA13">
        <v>14</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CX13">
        <f>Y13*Source!I30</f>
        <v>12.706779000000001</v>
      </c>
      <c r="CY13">
        <f>AB13</f>
        <v>569.14</v>
      </c>
      <c r="CZ13">
        <f>AF13</f>
        <v>88.79</v>
      </c>
      <c r="DA13">
        <f>AJ13</f>
        <v>6.41</v>
      </c>
      <c r="DB13">
        <f t="shared" si="0"/>
        <v>352.5</v>
      </c>
      <c r="DC13">
        <f t="shared" si="1"/>
        <v>54.03</v>
      </c>
      <c r="DH13">
        <f>Source!I30*SmtRes!Y13</f>
        <v>12.706779000000001</v>
      </c>
      <c r="DI13">
        <f>AB13</f>
        <v>569.14</v>
      </c>
      <c r="DJ13">
        <f>EtalonRes!Z14</f>
        <v>88.79</v>
      </c>
      <c r="DK13">
        <f>Source!BB30</f>
        <v>6.41</v>
      </c>
      <c r="GQ13">
        <v>-1</v>
      </c>
      <c r="GR13">
        <v>-1</v>
      </c>
    </row>
    <row r="14" spans="1:200" x14ac:dyDescent="0.2">
      <c r="A14">
        <f>ROW(Source!A30)</f>
        <v>30</v>
      </c>
      <c r="B14">
        <v>62803416</v>
      </c>
      <c r="C14">
        <v>62803493</v>
      </c>
      <c r="D14">
        <v>27441334</v>
      </c>
      <c r="E14">
        <v>1</v>
      </c>
      <c r="F14">
        <v>1</v>
      </c>
      <c r="G14">
        <v>1</v>
      </c>
      <c r="H14">
        <v>2</v>
      </c>
      <c r="I14" t="s">
        <v>188</v>
      </c>
      <c r="J14" t="s">
        <v>189</v>
      </c>
      <c r="K14" t="s">
        <v>190</v>
      </c>
      <c r="L14">
        <v>1368</v>
      </c>
      <c r="N14">
        <v>1011</v>
      </c>
      <c r="O14" t="s">
        <v>178</v>
      </c>
      <c r="P14" t="s">
        <v>178</v>
      </c>
      <c r="Q14">
        <v>1</v>
      </c>
      <c r="W14">
        <v>0</v>
      </c>
      <c r="X14">
        <v>-1565846336</v>
      </c>
      <c r="Y14">
        <v>0.08</v>
      </c>
      <c r="AA14">
        <v>0</v>
      </c>
      <c r="AB14">
        <v>741.44</v>
      </c>
      <c r="AC14">
        <v>214.28</v>
      </c>
      <c r="AD14">
        <v>0</v>
      </c>
      <c r="AE14">
        <v>0</v>
      </c>
      <c r="AF14">
        <v>115.67</v>
      </c>
      <c r="AG14">
        <v>11.69</v>
      </c>
      <c r="AH14">
        <v>0</v>
      </c>
      <c r="AI14">
        <v>1</v>
      </c>
      <c r="AJ14">
        <v>6.41</v>
      </c>
      <c r="AK14">
        <v>18.329999999999998</v>
      </c>
      <c r="AL14">
        <v>1</v>
      </c>
      <c r="AN14">
        <v>0</v>
      </c>
      <c r="AO14">
        <v>1</v>
      </c>
      <c r="AP14">
        <v>0</v>
      </c>
      <c r="AQ14">
        <v>0</v>
      </c>
      <c r="AR14">
        <v>0</v>
      </c>
      <c r="AS14" t="s">
        <v>6</v>
      </c>
      <c r="AT14">
        <v>0.08</v>
      </c>
      <c r="AU14" t="s">
        <v>6</v>
      </c>
      <c r="AV14">
        <v>0</v>
      </c>
      <c r="AW14">
        <v>2</v>
      </c>
      <c r="AX14">
        <v>62807351</v>
      </c>
      <c r="AY14">
        <v>1</v>
      </c>
      <c r="AZ14">
        <v>0</v>
      </c>
      <c r="BA14">
        <v>15</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CX14">
        <f>Y14*Source!I30</f>
        <v>0.25605600000000001</v>
      </c>
      <c r="CY14">
        <f>AB14</f>
        <v>741.44</v>
      </c>
      <c r="CZ14">
        <f>AF14</f>
        <v>115.67</v>
      </c>
      <c r="DA14">
        <f>AJ14</f>
        <v>6.41</v>
      </c>
      <c r="DB14">
        <f t="shared" si="0"/>
        <v>9.25</v>
      </c>
      <c r="DC14">
        <f t="shared" si="1"/>
        <v>0.94</v>
      </c>
      <c r="DH14">
        <f>Source!I30*SmtRes!Y14</f>
        <v>0.25605600000000001</v>
      </c>
      <c r="DI14">
        <f>AB14</f>
        <v>741.44</v>
      </c>
      <c r="DJ14">
        <f>EtalonRes!Z15</f>
        <v>115.67</v>
      </c>
      <c r="DK14">
        <f>Source!BB30</f>
        <v>6.41</v>
      </c>
      <c r="GQ14">
        <v>-1</v>
      </c>
      <c r="GR14">
        <v>-1</v>
      </c>
    </row>
    <row r="15" spans="1:200" x14ac:dyDescent="0.2">
      <c r="A15">
        <f>ROW(Source!A31)</f>
        <v>31</v>
      </c>
      <c r="B15">
        <v>62803415</v>
      </c>
      <c r="C15">
        <v>62803503</v>
      </c>
      <c r="D15">
        <v>27493207</v>
      </c>
      <c r="E15">
        <v>1</v>
      </c>
      <c r="F15">
        <v>1</v>
      </c>
      <c r="G15">
        <v>1</v>
      </c>
      <c r="H15">
        <v>1</v>
      </c>
      <c r="I15" t="s">
        <v>182</v>
      </c>
      <c r="J15" t="s">
        <v>6</v>
      </c>
      <c r="K15" t="s">
        <v>183</v>
      </c>
      <c r="L15">
        <v>1369</v>
      </c>
      <c r="N15">
        <v>1013</v>
      </c>
      <c r="O15" t="s">
        <v>184</v>
      </c>
      <c r="P15" t="s">
        <v>184</v>
      </c>
      <c r="Q15">
        <v>1</v>
      </c>
      <c r="W15">
        <v>0</v>
      </c>
      <c r="X15">
        <v>-1900352537</v>
      </c>
      <c r="Y15">
        <v>184.79999999999998</v>
      </c>
      <c r="AA15">
        <v>0</v>
      </c>
      <c r="AB15">
        <v>0</v>
      </c>
      <c r="AC15">
        <v>0</v>
      </c>
      <c r="AD15">
        <v>7.87</v>
      </c>
      <c r="AE15">
        <v>0</v>
      </c>
      <c r="AF15">
        <v>0</v>
      </c>
      <c r="AG15">
        <v>0</v>
      </c>
      <c r="AH15">
        <v>7.87</v>
      </c>
      <c r="AI15">
        <v>1</v>
      </c>
      <c r="AJ15">
        <v>1</v>
      </c>
      <c r="AK15">
        <v>1</v>
      </c>
      <c r="AL15">
        <v>1</v>
      </c>
      <c r="AN15">
        <v>0</v>
      </c>
      <c r="AO15">
        <v>1</v>
      </c>
      <c r="AP15">
        <v>1</v>
      </c>
      <c r="AQ15">
        <v>0</v>
      </c>
      <c r="AR15">
        <v>0</v>
      </c>
      <c r="AS15" t="s">
        <v>6</v>
      </c>
      <c r="AT15">
        <v>154</v>
      </c>
      <c r="AU15" t="s">
        <v>43</v>
      </c>
      <c r="AV15">
        <v>1</v>
      </c>
      <c r="AW15">
        <v>2</v>
      </c>
      <c r="AX15">
        <v>62807088</v>
      </c>
      <c r="AY15">
        <v>1</v>
      </c>
      <c r="AZ15">
        <v>0</v>
      </c>
      <c r="BA15">
        <v>17</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CX15">
        <f>Y15*Source!I31</f>
        <v>266.50007999999997</v>
      </c>
      <c r="CY15">
        <f>AD15</f>
        <v>7.87</v>
      </c>
      <c r="CZ15">
        <f>AH15</f>
        <v>7.87</v>
      </c>
      <c r="DA15">
        <f>AL15</f>
        <v>1</v>
      </c>
      <c r="DB15">
        <f>ROUND((ROUND(AT15*CZ15,2)*1.2),2)</f>
        <v>1454.38</v>
      </c>
      <c r="DC15">
        <f>ROUND((ROUND(AT15*AG15,2)*1.2),2)</f>
        <v>0</v>
      </c>
      <c r="DH15">
        <f>Source!I31*SmtRes!Y15</f>
        <v>266.50007999999997</v>
      </c>
      <c r="DI15">
        <f>AD15</f>
        <v>7.87</v>
      </c>
      <c r="DJ15">
        <f>EtalonRes!AB17</f>
        <v>7.87</v>
      </c>
      <c r="DK15">
        <f>Source!BA31</f>
        <v>1</v>
      </c>
      <c r="GQ15">
        <v>-1</v>
      </c>
      <c r="GR15">
        <v>-1</v>
      </c>
    </row>
    <row r="16" spans="1:200" x14ac:dyDescent="0.2">
      <c r="A16">
        <f>ROW(Source!A32)</f>
        <v>32</v>
      </c>
      <c r="B16">
        <v>62803416</v>
      </c>
      <c r="C16">
        <v>62803503</v>
      </c>
      <c r="D16">
        <v>27493207</v>
      </c>
      <c r="E16">
        <v>1</v>
      </c>
      <c r="F16">
        <v>1</v>
      </c>
      <c r="G16">
        <v>1</v>
      </c>
      <c r="H16">
        <v>1</v>
      </c>
      <c r="I16" t="s">
        <v>182</v>
      </c>
      <c r="J16" t="s">
        <v>6</v>
      </c>
      <c r="K16" t="s">
        <v>183</v>
      </c>
      <c r="L16">
        <v>1369</v>
      </c>
      <c r="N16">
        <v>1013</v>
      </c>
      <c r="O16" t="s">
        <v>184</v>
      </c>
      <c r="P16" t="s">
        <v>184</v>
      </c>
      <c r="Q16">
        <v>1</v>
      </c>
      <c r="W16">
        <v>0</v>
      </c>
      <c r="X16">
        <v>-1900352537</v>
      </c>
      <c r="Y16">
        <v>184.79999999999998</v>
      </c>
      <c r="AA16">
        <v>0</v>
      </c>
      <c r="AB16">
        <v>0</v>
      </c>
      <c r="AC16">
        <v>0</v>
      </c>
      <c r="AD16">
        <v>199.35</v>
      </c>
      <c r="AE16">
        <v>0</v>
      </c>
      <c r="AF16">
        <v>0</v>
      </c>
      <c r="AG16">
        <v>0</v>
      </c>
      <c r="AH16">
        <v>7.87</v>
      </c>
      <c r="AI16">
        <v>1</v>
      </c>
      <c r="AJ16">
        <v>1</v>
      </c>
      <c r="AK16">
        <v>1</v>
      </c>
      <c r="AL16">
        <v>25.33</v>
      </c>
      <c r="AN16">
        <v>0</v>
      </c>
      <c r="AO16">
        <v>1</v>
      </c>
      <c r="AP16">
        <v>1</v>
      </c>
      <c r="AQ16">
        <v>0</v>
      </c>
      <c r="AR16">
        <v>0</v>
      </c>
      <c r="AS16" t="s">
        <v>6</v>
      </c>
      <c r="AT16">
        <v>154</v>
      </c>
      <c r="AU16" t="s">
        <v>43</v>
      </c>
      <c r="AV16">
        <v>1</v>
      </c>
      <c r="AW16">
        <v>2</v>
      </c>
      <c r="AX16">
        <v>62807088</v>
      </c>
      <c r="AY16">
        <v>1</v>
      </c>
      <c r="AZ16">
        <v>0</v>
      </c>
      <c r="BA16">
        <v>18</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0</v>
      </c>
      <c r="BW16">
        <v>0</v>
      </c>
      <c r="CX16">
        <f>Y16*Source!I32</f>
        <v>266.50007999999997</v>
      </c>
      <c r="CY16">
        <f>AD16</f>
        <v>199.35</v>
      </c>
      <c r="CZ16">
        <f>AH16</f>
        <v>7.87</v>
      </c>
      <c r="DA16">
        <f>AL16</f>
        <v>25.33</v>
      </c>
      <c r="DB16">
        <f>ROUND((ROUND(AT16*CZ16,2)*1.2),2)</f>
        <v>1454.38</v>
      </c>
      <c r="DC16">
        <f>ROUND((ROUND(AT16*AG16,2)*1.2),2)</f>
        <v>0</v>
      </c>
      <c r="DH16">
        <f>Source!I32*SmtRes!Y16</f>
        <v>266.50007999999997</v>
      </c>
      <c r="DI16">
        <f>AD16</f>
        <v>199.35</v>
      </c>
      <c r="DJ16">
        <f>EtalonRes!AB18</f>
        <v>7.87</v>
      </c>
      <c r="DK16">
        <f>Source!BA32</f>
        <v>25.33</v>
      </c>
      <c r="GQ16">
        <v>-1</v>
      </c>
      <c r="GR16">
        <v>-1</v>
      </c>
    </row>
  </sheetData>
  <printOptions gridLines="1"/>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workbookViewId="0"/>
  </sheetViews>
  <sheetFormatPr defaultColWidth="9.140625" defaultRowHeight="12.75" x14ac:dyDescent="0.2"/>
  <cols>
    <col min="1" max="256" width="9.140625" customWidth="1"/>
  </cols>
  <sheetData>
    <row r="1" spans="1:44" x14ac:dyDescent="0.2">
      <c r="A1">
        <f>ROW(Source!A25)</f>
        <v>25</v>
      </c>
      <c r="B1">
        <v>62803663</v>
      </c>
      <c r="C1">
        <v>62803480</v>
      </c>
      <c r="D1">
        <v>121548</v>
      </c>
      <c r="E1">
        <v>1</v>
      </c>
      <c r="F1">
        <v>1</v>
      </c>
      <c r="G1">
        <v>1</v>
      </c>
      <c r="H1">
        <v>1</v>
      </c>
      <c r="I1" t="s">
        <v>25</v>
      </c>
      <c r="J1" t="s">
        <v>6</v>
      </c>
      <c r="K1" t="s">
        <v>173</v>
      </c>
      <c r="L1">
        <v>608254</v>
      </c>
      <c r="N1">
        <v>1013</v>
      </c>
      <c r="O1" t="s">
        <v>174</v>
      </c>
      <c r="P1" t="s">
        <v>174</v>
      </c>
      <c r="Q1">
        <v>1</v>
      </c>
      <c r="X1">
        <v>25.96</v>
      </c>
      <c r="Y1">
        <v>0</v>
      </c>
      <c r="Z1">
        <v>0</v>
      </c>
      <c r="AA1">
        <v>0</v>
      </c>
      <c r="AB1">
        <v>0</v>
      </c>
      <c r="AC1">
        <v>0</v>
      </c>
      <c r="AD1">
        <v>1</v>
      </c>
      <c r="AE1">
        <v>2</v>
      </c>
      <c r="AF1" t="s">
        <v>6</v>
      </c>
      <c r="AG1">
        <v>25.96</v>
      </c>
      <c r="AH1">
        <v>2</v>
      </c>
      <c r="AI1">
        <v>62803663</v>
      </c>
      <c r="AJ1">
        <v>1</v>
      </c>
      <c r="AK1">
        <v>0</v>
      </c>
      <c r="AL1">
        <v>0</v>
      </c>
      <c r="AM1">
        <v>0</v>
      </c>
      <c r="AN1">
        <v>0</v>
      </c>
      <c r="AO1">
        <v>0</v>
      </c>
      <c r="AP1">
        <v>0</v>
      </c>
      <c r="AQ1">
        <v>0</v>
      </c>
      <c r="AR1">
        <v>0</v>
      </c>
    </row>
    <row r="2" spans="1:44" x14ac:dyDescent="0.2">
      <c r="A2">
        <f>ROW(Source!A25)</f>
        <v>25</v>
      </c>
      <c r="B2">
        <v>62803664</v>
      </c>
      <c r="C2">
        <v>62803480</v>
      </c>
      <c r="D2">
        <v>27439781</v>
      </c>
      <c r="E2">
        <v>1</v>
      </c>
      <c r="F2">
        <v>1</v>
      </c>
      <c r="G2">
        <v>1</v>
      </c>
      <c r="H2">
        <v>2</v>
      </c>
      <c r="I2" t="s">
        <v>175</v>
      </c>
      <c r="J2" t="s">
        <v>176</v>
      </c>
      <c r="K2" t="s">
        <v>177</v>
      </c>
      <c r="L2">
        <v>1368</v>
      </c>
      <c r="N2">
        <v>1011</v>
      </c>
      <c r="O2" t="s">
        <v>178</v>
      </c>
      <c r="P2" t="s">
        <v>178</v>
      </c>
      <c r="Q2">
        <v>1</v>
      </c>
      <c r="X2">
        <v>25.96</v>
      </c>
      <c r="Y2">
        <v>0</v>
      </c>
      <c r="Z2">
        <v>122</v>
      </c>
      <c r="AA2">
        <v>13.61</v>
      </c>
      <c r="AB2">
        <v>0</v>
      </c>
      <c r="AC2">
        <v>0</v>
      </c>
      <c r="AD2">
        <v>1</v>
      </c>
      <c r="AE2">
        <v>0</v>
      </c>
      <c r="AF2" t="s">
        <v>6</v>
      </c>
      <c r="AG2">
        <v>25.96</v>
      </c>
      <c r="AH2">
        <v>2</v>
      </c>
      <c r="AI2">
        <v>62803664</v>
      </c>
      <c r="AJ2">
        <v>2</v>
      </c>
      <c r="AK2">
        <v>0</v>
      </c>
      <c r="AL2">
        <v>0</v>
      </c>
      <c r="AM2">
        <v>0</v>
      </c>
      <c r="AN2">
        <v>0</v>
      </c>
      <c r="AO2">
        <v>0</v>
      </c>
      <c r="AP2">
        <v>0</v>
      </c>
      <c r="AQ2">
        <v>0</v>
      </c>
      <c r="AR2">
        <v>0</v>
      </c>
    </row>
    <row r="3" spans="1:44" x14ac:dyDescent="0.2">
      <c r="A3">
        <f>ROW(Source!A26)</f>
        <v>26</v>
      </c>
      <c r="B3">
        <v>62803663</v>
      </c>
      <c r="C3">
        <v>62803480</v>
      </c>
      <c r="D3">
        <v>121548</v>
      </c>
      <c r="E3">
        <v>1</v>
      </c>
      <c r="F3">
        <v>1</v>
      </c>
      <c r="G3">
        <v>1</v>
      </c>
      <c r="H3">
        <v>1</v>
      </c>
      <c r="I3" t="s">
        <v>25</v>
      </c>
      <c r="J3" t="s">
        <v>6</v>
      </c>
      <c r="K3" t="s">
        <v>173</v>
      </c>
      <c r="L3">
        <v>608254</v>
      </c>
      <c r="N3">
        <v>1013</v>
      </c>
      <c r="O3" t="s">
        <v>174</v>
      </c>
      <c r="P3" t="s">
        <v>174</v>
      </c>
      <c r="Q3">
        <v>1</v>
      </c>
      <c r="X3">
        <v>25.96</v>
      </c>
      <c r="Y3">
        <v>0</v>
      </c>
      <c r="Z3">
        <v>0</v>
      </c>
      <c r="AA3">
        <v>0</v>
      </c>
      <c r="AB3">
        <v>0</v>
      </c>
      <c r="AC3">
        <v>0</v>
      </c>
      <c r="AD3">
        <v>1</v>
      </c>
      <c r="AE3">
        <v>2</v>
      </c>
      <c r="AF3" t="s">
        <v>6</v>
      </c>
      <c r="AG3">
        <v>25.96</v>
      </c>
      <c r="AH3">
        <v>2</v>
      </c>
      <c r="AI3">
        <v>62803663</v>
      </c>
      <c r="AJ3">
        <v>3</v>
      </c>
      <c r="AK3">
        <v>0</v>
      </c>
      <c r="AL3">
        <v>0</v>
      </c>
      <c r="AM3">
        <v>0</v>
      </c>
      <c r="AN3">
        <v>0</v>
      </c>
      <c r="AO3">
        <v>0</v>
      </c>
      <c r="AP3">
        <v>0</v>
      </c>
      <c r="AQ3">
        <v>0</v>
      </c>
      <c r="AR3">
        <v>0</v>
      </c>
    </row>
    <row r="4" spans="1:44" x14ac:dyDescent="0.2">
      <c r="A4">
        <f>ROW(Source!A26)</f>
        <v>26</v>
      </c>
      <c r="B4">
        <v>62803664</v>
      </c>
      <c r="C4">
        <v>62803480</v>
      </c>
      <c r="D4">
        <v>27439781</v>
      </c>
      <c r="E4">
        <v>1</v>
      </c>
      <c r="F4">
        <v>1</v>
      </c>
      <c r="G4">
        <v>1</v>
      </c>
      <c r="H4">
        <v>2</v>
      </c>
      <c r="I4" t="s">
        <v>175</v>
      </c>
      <c r="J4" t="s">
        <v>176</v>
      </c>
      <c r="K4" t="s">
        <v>177</v>
      </c>
      <c r="L4">
        <v>1368</v>
      </c>
      <c r="N4">
        <v>1011</v>
      </c>
      <c r="O4" t="s">
        <v>178</v>
      </c>
      <c r="P4" t="s">
        <v>178</v>
      </c>
      <c r="Q4">
        <v>1</v>
      </c>
      <c r="X4">
        <v>25.96</v>
      </c>
      <c r="Y4">
        <v>0</v>
      </c>
      <c r="Z4">
        <v>122</v>
      </c>
      <c r="AA4">
        <v>13.61</v>
      </c>
      <c r="AB4">
        <v>0</v>
      </c>
      <c r="AC4">
        <v>0</v>
      </c>
      <c r="AD4">
        <v>1</v>
      </c>
      <c r="AE4">
        <v>0</v>
      </c>
      <c r="AF4" t="s">
        <v>6</v>
      </c>
      <c r="AG4">
        <v>25.96</v>
      </c>
      <c r="AH4">
        <v>2</v>
      </c>
      <c r="AI4">
        <v>62803664</v>
      </c>
      <c r="AJ4">
        <v>4</v>
      </c>
      <c r="AK4">
        <v>0</v>
      </c>
      <c r="AL4">
        <v>0</v>
      </c>
      <c r="AM4">
        <v>0</v>
      </c>
      <c r="AN4">
        <v>0</v>
      </c>
      <c r="AO4">
        <v>0</v>
      </c>
      <c r="AP4">
        <v>0</v>
      </c>
      <c r="AQ4">
        <v>0</v>
      </c>
      <c r="AR4">
        <v>0</v>
      </c>
    </row>
    <row r="5" spans="1:44" x14ac:dyDescent="0.2">
      <c r="A5">
        <f>ROW(Source!A27)</f>
        <v>27</v>
      </c>
      <c r="B5">
        <v>62803492</v>
      </c>
      <c r="C5">
        <v>62803490</v>
      </c>
      <c r="D5">
        <v>27441335</v>
      </c>
      <c r="E5">
        <v>1</v>
      </c>
      <c r="F5">
        <v>1</v>
      </c>
      <c r="G5">
        <v>1</v>
      </c>
      <c r="H5">
        <v>2</v>
      </c>
      <c r="I5" t="s">
        <v>179</v>
      </c>
      <c r="J5" t="s">
        <v>180</v>
      </c>
      <c r="K5" t="s">
        <v>181</v>
      </c>
      <c r="L5">
        <v>1368</v>
      </c>
      <c r="N5">
        <v>1011</v>
      </c>
      <c r="O5" t="s">
        <v>178</v>
      </c>
      <c r="P5" t="s">
        <v>178</v>
      </c>
      <c r="Q5">
        <v>1</v>
      </c>
      <c r="X5">
        <v>2.5899999999999999E-2</v>
      </c>
      <c r="Y5">
        <v>0</v>
      </c>
      <c r="Z5">
        <v>114.93</v>
      </c>
      <c r="AA5">
        <v>13.61</v>
      </c>
      <c r="AB5">
        <v>0</v>
      </c>
      <c r="AC5">
        <v>0</v>
      </c>
      <c r="AD5">
        <v>1</v>
      </c>
      <c r="AE5">
        <v>0</v>
      </c>
      <c r="AF5" t="s">
        <v>6</v>
      </c>
      <c r="AG5">
        <v>2.5899999999999999E-2</v>
      </c>
      <c r="AH5">
        <v>2</v>
      </c>
      <c r="AI5">
        <v>62803491</v>
      </c>
      <c r="AJ5">
        <v>5</v>
      </c>
      <c r="AK5">
        <v>0</v>
      </c>
      <c r="AL5">
        <v>0</v>
      </c>
      <c r="AM5">
        <v>0</v>
      </c>
      <c r="AN5">
        <v>0</v>
      </c>
      <c r="AO5">
        <v>0</v>
      </c>
      <c r="AP5">
        <v>0</v>
      </c>
      <c r="AQ5">
        <v>0</v>
      </c>
      <c r="AR5">
        <v>0</v>
      </c>
    </row>
    <row r="6" spans="1:44" x14ac:dyDescent="0.2">
      <c r="A6">
        <f>ROW(Source!A28)</f>
        <v>28</v>
      </c>
      <c r="B6">
        <v>62803492</v>
      </c>
      <c r="C6">
        <v>62803490</v>
      </c>
      <c r="D6">
        <v>27441335</v>
      </c>
      <c r="E6">
        <v>1</v>
      </c>
      <c r="F6">
        <v>1</v>
      </c>
      <c r="G6">
        <v>1</v>
      </c>
      <c r="H6">
        <v>2</v>
      </c>
      <c r="I6" t="s">
        <v>179</v>
      </c>
      <c r="J6" t="s">
        <v>180</v>
      </c>
      <c r="K6" t="s">
        <v>181</v>
      </c>
      <c r="L6">
        <v>1368</v>
      </c>
      <c r="N6">
        <v>1011</v>
      </c>
      <c r="O6" t="s">
        <v>178</v>
      </c>
      <c r="P6" t="s">
        <v>178</v>
      </c>
      <c r="Q6">
        <v>1</v>
      </c>
      <c r="X6">
        <v>2.5899999999999999E-2</v>
      </c>
      <c r="Y6">
        <v>0</v>
      </c>
      <c r="Z6">
        <v>114.93</v>
      </c>
      <c r="AA6">
        <v>13.61</v>
      </c>
      <c r="AB6">
        <v>0</v>
      </c>
      <c r="AC6">
        <v>0</v>
      </c>
      <c r="AD6">
        <v>1</v>
      </c>
      <c r="AE6">
        <v>0</v>
      </c>
      <c r="AF6" t="s">
        <v>6</v>
      </c>
      <c r="AG6">
        <v>2.5899999999999999E-2</v>
      </c>
      <c r="AH6">
        <v>2</v>
      </c>
      <c r="AI6">
        <v>62803491</v>
      </c>
      <c r="AJ6">
        <v>6</v>
      </c>
      <c r="AK6">
        <v>0</v>
      </c>
      <c r="AL6">
        <v>0</v>
      </c>
      <c r="AM6">
        <v>0</v>
      </c>
      <c r="AN6">
        <v>0</v>
      </c>
      <c r="AO6">
        <v>0</v>
      </c>
      <c r="AP6">
        <v>0</v>
      </c>
      <c r="AQ6">
        <v>0</v>
      </c>
      <c r="AR6">
        <v>0</v>
      </c>
    </row>
    <row r="7" spans="1:44" x14ac:dyDescent="0.2">
      <c r="A7">
        <f>ROW(Source!A29)</f>
        <v>29</v>
      </c>
      <c r="B7">
        <v>62807348</v>
      </c>
      <c r="C7">
        <v>62803493</v>
      </c>
      <c r="D7">
        <v>27493207</v>
      </c>
      <c r="E7">
        <v>1</v>
      </c>
      <c r="F7">
        <v>1</v>
      </c>
      <c r="G7">
        <v>1</v>
      </c>
      <c r="H7">
        <v>1</v>
      </c>
      <c r="I7" t="s">
        <v>182</v>
      </c>
      <c r="J7" t="s">
        <v>6</v>
      </c>
      <c r="K7" t="s">
        <v>183</v>
      </c>
      <c r="L7">
        <v>1369</v>
      </c>
      <c r="N7">
        <v>1013</v>
      </c>
      <c r="O7" t="s">
        <v>184</v>
      </c>
      <c r="P7" t="s">
        <v>184</v>
      </c>
      <c r="Q7">
        <v>1</v>
      </c>
      <c r="X7">
        <v>3.65</v>
      </c>
      <c r="Y7">
        <v>0</v>
      </c>
      <c r="Z7">
        <v>0</v>
      </c>
      <c r="AA7">
        <v>0</v>
      </c>
      <c r="AB7">
        <v>7.87</v>
      </c>
      <c r="AC7">
        <v>0</v>
      </c>
      <c r="AD7">
        <v>1</v>
      </c>
      <c r="AE7">
        <v>1</v>
      </c>
      <c r="AF7" t="s">
        <v>6</v>
      </c>
      <c r="AG7">
        <v>3.65</v>
      </c>
      <c r="AH7">
        <v>2</v>
      </c>
      <c r="AI7">
        <v>62807348</v>
      </c>
      <c r="AJ7">
        <v>7</v>
      </c>
      <c r="AK7">
        <v>0</v>
      </c>
      <c r="AL7">
        <v>0</v>
      </c>
      <c r="AM7">
        <v>0</v>
      </c>
      <c r="AN7">
        <v>0</v>
      </c>
      <c r="AO7">
        <v>0</v>
      </c>
      <c r="AP7">
        <v>0</v>
      </c>
      <c r="AQ7">
        <v>0</v>
      </c>
      <c r="AR7">
        <v>0</v>
      </c>
    </row>
    <row r="8" spans="1:44" x14ac:dyDescent="0.2">
      <c r="A8">
        <f>ROW(Source!A29)</f>
        <v>29</v>
      </c>
      <c r="B8">
        <v>62807349</v>
      </c>
      <c r="C8">
        <v>62803493</v>
      </c>
      <c r="D8">
        <v>121548</v>
      </c>
      <c r="E8">
        <v>1</v>
      </c>
      <c r="F8">
        <v>1</v>
      </c>
      <c r="G8">
        <v>1</v>
      </c>
      <c r="H8">
        <v>1</v>
      </c>
      <c r="I8" t="s">
        <v>25</v>
      </c>
      <c r="J8" t="s">
        <v>6</v>
      </c>
      <c r="K8" t="s">
        <v>173</v>
      </c>
      <c r="L8">
        <v>608254</v>
      </c>
      <c r="N8">
        <v>1013</v>
      </c>
      <c r="O8" t="s">
        <v>174</v>
      </c>
      <c r="P8" t="s">
        <v>174</v>
      </c>
      <c r="Q8">
        <v>1</v>
      </c>
      <c r="X8">
        <v>3.97</v>
      </c>
      <c r="Y8">
        <v>0</v>
      </c>
      <c r="Z8">
        <v>0</v>
      </c>
      <c r="AA8">
        <v>0</v>
      </c>
      <c r="AB8">
        <v>0</v>
      </c>
      <c r="AC8">
        <v>0</v>
      </c>
      <c r="AD8">
        <v>1</v>
      </c>
      <c r="AE8">
        <v>2</v>
      </c>
      <c r="AF8" t="s">
        <v>6</v>
      </c>
      <c r="AG8">
        <v>3.97</v>
      </c>
      <c r="AH8">
        <v>2</v>
      </c>
      <c r="AI8">
        <v>62807349</v>
      </c>
      <c r="AJ8">
        <v>8</v>
      </c>
      <c r="AK8">
        <v>0</v>
      </c>
      <c r="AL8">
        <v>0</v>
      </c>
      <c r="AM8">
        <v>0</v>
      </c>
      <c r="AN8">
        <v>0</v>
      </c>
      <c r="AO8">
        <v>0</v>
      </c>
      <c r="AP8">
        <v>0</v>
      </c>
      <c r="AQ8">
        <v>0</v>
      </c>
      <c r="AR8">
        <v>0</v>
      </c>
    </row>
    <row r="9" spans="1:44" x14ac:dyDescent="0.2">
      <c r="A9">
        <f>ROW(Source!A29)</f>
        <v>29</v>
      </c>
      <c r="B9">
        <v>62807350</v>
      </c>
      <c r="C9">
        <v>62803493</v>
      </c>
      <c r="D9">
        <v>27439851</v>
      </c>
      <c r="E9">
        <v>1</v>
      </c>
      <c r="F9">
        <v>1</v>
      </c>
      <c r="G9">
        <v>1</v>
      </c>
      <c r="H9">
        <v>2</v>
      </c>
      <c r="I9" t="s">
        <v>185</v>
      </c>
      <c r="J9" t="s">
        <v>186</v>
      </c>
      <c r="K9" t="s">
        <v>187</v>
      </c>
      <c r="L9">
        <v>1368</v>
      </c>
      <c r="N9">
        <v>1011</v>
      </c>
      <c r="O9" t="s">
        <v>178</v>
      </c>
      <c r="P9" t="s">
        <v>178</v>
      </c>
      <c r="Q9">
        <v>1</v>
      </c>
      <c r="X9">
        <v>3.97</v>
      </c>
      <c r="Y9">
        <v>0</v>
      </c>
      <c r="Z9">
        <v>88.79</v>
      </c>
      <c r="AA9">
        <v>13.61</v>
      </c>
      <c r="AB9">
        <v>0</v>
      </c>
      <c r="AC9">
        <v>0</v>
      </c>
      <c r="AD9">
        <v>1</v>
      </c>
      <c r="AE9">
        <v>0</v>
      </c>
      <c r="AF9" t="s">
        <v>6</v>
      </c>
      <c r="AG9">
        <v>3.97</v>
      </c>
      <c r="AH9">
        <v>2</v>
      </c>
      <c r="AI9">
        <v>62807350</v>
      </c>
      <c r="AJ9">
        <v>9</v>
      </c>
      <c r="AK9">
        <v>0</v>
      </c>
      <c r="AL9">
        <v>0</v>
      </c>
      <c r="AM9">
        <v>0</v>
      </c>
      <c r="AN9">
        <v>0</v>
      </c>
      <c r="AO9">
        <v>0</v>
      </c>
      <c r="AP9">
        <v>0</v>
      </c>
      <c r="AQ9">
        <v>0</v>
      </c>
      <c r="AR9">
        <v>0</v>
      </c>
    </row>
    <row r="10" spans="1:44" x14ac:dyDescent="0.2">
      <c r="A10">
        <f>ROW(Source!A29)</f>
        <v>29</v>
      </c>
      <c r="B10">
        <v>62807351</v>
      </c>
      <c r="C10">
        <v>62803493</v>
      </c>
      <c r="D10">
        <v>27441334</v>
      </c>
      <c r="E10">
        <v>1</v>
      </c>
      <c r="F10">
        <v>1</v>
      </c>
      <c r="G10">
        <v>1</v>
      </c>
      <c r="H10">
        <v>2</v>
      </c>
      <c r="I10" t="s">
        <v>188</v>
      </c>
      <c r="J10" t="s">
        <v>189</v>
      </c>
      <c r="K10" t="s">
        <v>190</v>
      </c>
      <c r="L10">
        <v>1368</v>
      </c>
      <c r="N10">
        <v>1011</v>
      </c>
      <c r="O10" t="s">
        <v>178</v>
      </c>
      <c r="P10" t="s">
        <v>178</v>
      </c>
      <c r="Q10">
        <v>1</v>
      </c>
      <c r="X10">
        <v>0.08</v>
      </c>
      <c r="Y10">
        <v>0</v>
      </c>
      <c r="Z10">
        <v>115.67</v>
      </c>
      <c r="AA10">
        <v>11.69</v>
      </c>
      <c r="AB10">
        <v>0</v>
      </c>
      <c r="AC10">
        <v>0</v>
      </c>
      <c r="AD10">
        <v>1</v>
      </c>
      <c r="AE10">
        <v>0</v>
      </c>
      <c r="AF10" t="s">
        <v>6</v>
      </c>
      <c r="AG10">
        <v>0.08</v>
      </c>
      <c r="AH10">
        <v>2</v>
      </c>
      <c r="AI10">
        <v>62807351</v>
      </c>
      <c r="AJ10">
        <v>10</v>
      </c>
      <c r="AK10">
        <v>0</v>
      </c>
      <c r="AL10">
        <v>0</v>
      </c>
      <c r="AM10">
        <v>0</v>
      </c>
      <c r="AN10">
        <v>0</v>
      </c>
      <c r="AO10">
        <v>0</v>
      </c>
      <c r="AP10">
        <v>0</v>
      </c>
      <c r="AQ10">
        <v>0</v>
      </c>
      <c r="AR10">
        <v>0</v>
      </c>
    </row>
    <row r="11" spans="1:44" x14ac:dyDescent="0.2">
      <c r="A11">
        <f>ROW(Source!A29)</f>
        <v>29</v>
      </c>
      <c r="B11">
        <v>62807352</v>
      </c>
      <c r="C11">
        <v>62803493</v>
      </c>
      <c r="D11">
        <v>27415978</v>
      </c>
      <c r="E11">
        <v>1</v>
      </c>
      <c r="F11">
        <v>1</v>
      </c>
      <c r="G11">
        <v>1</v>
      </c>
      <c r="H11">
        <v>3</v>
      </c>
      <c r="I11" t="s">
        <v>191</v>
      </c>
      <c r="J11" t="s">
        <v>192</v>
      </c>
      <c r="K11" t="s">
        <v>193</v>
      </c>
      <c r="L11">
        <v>1339</v>
      </c>
      <c r="N11">
        <v>1007</v>
      </c>
      <c r="O11" t="s">
        <v>194</v>
      </c>
      <c r="P11" t="s">
        <v>194</v>
      </c>
      <c r="Q11">
        <v>1</v>
      </c>
      <c r="X11">
        <v>0.04</v>
      </c>
      <c r="Y11">
        <v>109</v>
      </c>
      <c r="Z11">
        <v>0</v>
      </c>
      <c r="AA11">
        <v>0</v>
      </c>
      <c r="AB11">
        <v>0</v>
      </c>
      <c r="AC11">
        <v>0</v>
      </c>
      <c r="AD11">
        <v>1</v>
      </c>
      <c r="AE11">
        <v>0</v>
      </c>
      <c r="AF11" t="s">
        <v>6</v>
      </c>
      <c r="AG11">
        <v>0.04</v>
      </c>
      <c r="AH11">
        <v>3</v>
      </c>
      <c r="AI11">
        <v>-1</v>
      </c>
      <c r="AJ11" t="s">
        <v>6</v>
      </c>
      <c r="AK11">
        <v>4</v>
      </c>
      <c r="AL11">
        <v>-4.3600000000000003</v>
      </c>
      <c r="AM11">
        <v>0</v>
      </c>
      <c r="AN11">
        <v>0</v>
      </c>
      <c r="AO11">
        <v>0</v>
      </c>
      <c r="AP11">
        <v>0</v>
      </c>
      <c r="AQ11">
        <v>0</v>
      </c>
      <c r="AR11">
        <v>1</v>
      </c>
    </row>
    <row r="12" spans="1:44" x14ac:dyDescent="0.2">
      <c r="A12">
        <f>ROW(Source!A30)</f>
        <v>30</v>
      </c>
      <c r="B12">
        <v>62807348</v>
      </c>
      <c r="C12">
        <v>62803493</v>
      </c>
      <c r="D12">
        <v>27493207</v>
      </c>
      <c r="E12">
        <v>1</v>
      </c>
      <c r="F12">
        <v>1</v>
      </c>
      <c r="G12">
        <v>1</v>
      </c>
      <c r="H12">
        <v>1</v>
      </c>
      <c r="I12" t="s">
        <v>182</v>
      </c>
      <c r="J12" t="s">
        <v>6</v>
      </c>
      <c r="K12" t="s">
        <v>183</v>
      </c>
      <c r="L12">
        <v>1369</v>
      </c>
      <c r="N12">
        <v>1013</v>
      </c>
      <c r="O12" t="s">
        <v>184</v>
      </c>
      <c r="P12" t="s">
        <v>184</v>
      </c>
      <c r="Q12">
        <v>1</v>
      </c>
      <c r="X12">
        <v>3.65</v>
      </c>
      <c r="Y12">
        <v>0</v>
      </c>
      <c r="Z12">
        <v>0</v>
      </c>
      <c r="AA12">
        <v>0</v>
      </c>
      <c r="AB12">
        <v>7.87</v>
      </c>
      <c r="AC12">
        <v>0</v>
      </c>
      <c r="AD12">
        <v>1</v>
      </c>
      <c r="AE12">
        <v>1</v>
      </c>
      <c r="AF12" t="s">
        <v>6</v>
      </c>
      <c r="AG12">
        <v>3.65</v>
      </c>
      <c r="AH12">
        <v>2</v>
      </c>
      <c r="AI12">
        <v>62807348</v>
      </c>
      <c r="AJ12">
        <v>11</v>
      </c>
      <c r="AK12">
        <v>0</v>
      </c>
      <c r="AL12">
        <v>0</v>
      </c>
      <c r="AM12">
        <v>0</v>
      </c>
      <c r="AN12">
        <v>0</v>
      </c>
      <c r="AO12">
        <v>0</v>
      </c>
      <c r="AP12">
        <v>0</v>
      </c>
      <c r="AQ12">
        <v>0</v>
      </c>
      <c r="AR12">
        <v>0</v>
      </c>
    </row>
    <row r="13" spans="1:44" x14ac:dyDescent="0.2">
      <c r="A13">
        <f>ROW(Source!A30)</f>
        <v>30</v>
      </c>
      <c r="B13">
        <v>62807349</v>
      </c>
      <c r="C13">
        <v>62803493</v>
      </c>
      <c r="D13">
        <v>121548</v>
      </c>
      <c r="E13">
        <v>1</v>
      </c>
      <c r="F13">
        <v>1</v>
      </c>
      <c r="G13">
        <v>1</v>
      </c>
      <c r="H13">
        <v>1</v>
      </c>
      <c r="I13" t="s">
        <v>25</v>
      </c>
      <c r="J13" t="s">
        <v>6</v>
      </c>
      <c r="K13" t="s">
        <v>173</v>
      </c>
      <c r="L13">
        <v>608254</v>
      </c>
      <c r="N13">
        <v>1013</v>
      </c>
      <c r="O13" t="s">
        <v>174</v>
      </c>
      <c r="P13" t="s">
        <v>174</v>
      </c>
      <c r="Q13">
        <v>1</v>
      </c>
      <c r="X13">
        <v>3.97</v>
      </c>
      <c r="Y13">
        <v>0</v>
      </c>
      <c r="Z13">
        <v>0</v>
      </c>
      <c r="AA13">
        <v>0</v>
      </c>
      <c r="AB13">
        <v>0</v>
      </c>
      <c r="AC13">
        <v>0</v>
      </c>
      <c r="AD13">
        <v>1</v>
      </c>
      <c r="AE13">
        <v>2</v>
      </c>
      <c r="AF13" t="s">
        <v>6</v>
      </c>
      <c r="AG13">
        <v>3.97</v>
      </c>
      <c r="AH13">
        <v>2</v>
      </c>
      <c r="AI13">
        <v>62807349</v>
      </c>
      <c r="AJ13">
        <v>12</v>
      </c>
      <c r="AK13">
        <v>0</v>
      </c>
      <c r="AL13">
        <v>0</v>
      </c>
      <c r="AM13">
        <v>0</v>
      </c>
      <c r="AN13">
        <v>0</v>
      </c>
      <c r="AO13">
        <v>0</v>
      </c>
      <c r="AP13">
        <v>0</v>
      </c>
      <c r="AQ13">
        <v>0</v>
      </c>
      <c r="AR13">
        <v>0</v>
      </c>
    </row>
    <row r="14" spans="1:44" x14ac:dyDescent="0.2">
      <c r="A14">
        <f>ROW(Source!A30)</f>
        <v>30</v>
      </c>
      <c r="B14">
        <v>62807350</v>
      </c>
      <c r="C14">
        <v>62803493</v>
      </c>
      <c r="D14">
        <v>27439851</v>
      </c>
      <c r="E14">
        <v>1</v>
      </c>
      <c r="F14">
        <v>1</v>
      </c>
      <c r="G14">
        <v>1</v>
      </c>
      <c r="H14">
        <v>2</v>
      </c>
      <c r="I14" t="s">
        <v>185</v>
      </c>
      <c r="J14" t="s">
        <v>186</v>
      </c>
      <c r="K14" t="s">
        <v>187</v>
      </c>
      <c r="L14">
        <v>1368</v>
      </c>
      <c r="N14">
        <v>1011</v>
      </c>
      <c r="O14" t="s">
        <v>178</v>
      </c>
      <c r="P14" t="s">
        <v>178</v>
      </c>
      <c r="Q14">
        <v>1</v>
      </c>
      <c r="X14">
        <v>3.97</v>
      </c>
      <c r="Y14">
        <v>0</v>
      </c>
      <c r="Z14">
        <v>88.79</v>
      </c>
      <c r="AA14">
        <v>13.61</v>
      </c>
      <c r="AB14">
        <v>0</v>
      </c>
      <c r="AC14">
        <v>0</v>
      </c>
      <c r="AD14">
        <v>1</v>
      </c>
      <c r="AE14">
        <v>0</v>
      </c>
      <c r="AF14" t="s">
        <v>6</v>
      </c>
      <c r="AG14">
        <v>3.97</v>
      </c>
      <c r="AH14">
        <v>2</v>
      </c>
      <c r="AI14">
        <v>62807350</v>
      </c>
      <c r="AJ14">
        <v>13</v>
      </c>
      <c r="AK14">
        <v>0</v>
      </c>
      <c r="AL14">
        <v>0</v>
      </c>
      <c r="AM14">
        <v>0</v>
      </c>
      <c r="AN14">
        <v>0</v>
      </c>
      <c r="AO14">
        <v>0</v>
      </c>
      <c r="AP14">
        <v>0</v>
      </c>
      <c r="AQ14">
        <v>0</v>
      </c>
      <c r="AR14">
        <v>0</v>
      </c>
    </row>
    <row r="15" spans="1:44" x14ac:dyDescent="0.2">
      <c r="A15">
        <f>ROW(Source!A30)</f>
        <v>30</v>
      </c>
      <c r="B15">
        <v>62807351</v>
      </c>
      <c r="C15">
        <v>62803493</v>
      </c>
      <c r="D15">
        <v>27441334</v>
      </c>
      <c r="E15">
        <v>1</v>
      </c>
      <c r="F15">
        <v>1</v>
      </c>
      <c r="G15">
        <v>1</v>
      </c>
      <c r="H15">
        <v>2</v>
      </c>
      <c r="I15" t="s">
        <v>188</v>
      </c>
      <c r="J15" t="s">
        <v>189</v>
      </c>
      <c r="K15" t="s">
        <v>190</v>
      </c>
      <c r="L15">
        <v>1368</v>
      </c>
      <c r="N15">
        <v>1011</v>
      </c>
      <c r="O15" t="s">
        <v>178</v>
      </c>
      <c r="P15" t="s">
        <v>178</v>
      </c>
      <c r="Q15">
        <v>1</v>
      </c>
      <c r="X15">
        <v>0.08</v>
      </c>
      <c r="Y15">
        <v>0</v>
      </c>
      <c r="Z15">
        <v>115.67</v>
      </c>
      <c r="AA15">
        <v>11.69</v>
      </c>
      <c r="AB15">
        <v>0</v>
      </c>
      <c r="AC15">
        <v>0</v>
      </c>
      <c r="AD15">
        <v>1</v>
      </c>
      <c r="AE15">
        <v>0</v>
      </c>
      <c r="AF15" t="s">
        <v>6</v>
      </c>
      <c r="AG15">
        <v>0.08</v>
      </c>
      <c r="AH15">
        <v>2</v>
      </c>
      <c r="AI15">
        <v>62807351</v>
      </c>
      <c r="AJ15">
        <v>14</v>
      </c>
      <c r="AK15">
        <v>0</v>
      </c>
      <c r="AL15">
        <v>0</v>
      </c>
      <c r="AM15">
        <v>0</v>
      </c>
      <c r="AN15">
        <v>0</v>
      </c>
      <c r="AO15">
        <v>0</v>
      </c>
      <c r="AP15">
        <v>0</v>
      </c>
      <c r="AQ15">
        <v>0</v>
      </c>
      <c r="AR15">
        <v>0</v>
      </c>
    </row>
    <row r="16" spans="1:44" x14ac:dyDescent="0.2">
      <c r="A16">
        <f>ROW(Source!A30)</f>
        <v>30</v>
      </c>
      <c r="B16">
        <v>62807352</v>
      </c>
      <c r="C16">
        <v>62803493</v>
      </c>
      <c r="D16">
        <v>27415978</v>
      </c>
      <c r="E16">
        <v>1</v>
      </c>
      <c r="F16">
        <v>1</v>
      </c>
      <c r="G16">
        <v>1</v>
      </c>
      <c r="H16">
        <v>3</v>
      </c>
      <c r="I16" t="s">
        <v>191</v>
      </c>
      <c r="J16" t="s">
        <v>192</v>
      </c>
      <c r="K16" t="s">
        <v>193</v>
      </c>
      <c r="L16">
        <v>1339</v>
      </c>
      <c r="N16">
        <v>1007</v>
      </c>
      <c r="O16" t="s">
        <v>194</v>
      </c>
      <c r="P16" t="s">
        <v>194</v>
      </c>
      <c r="Q16">
        <v>1</v>
      </c>
      <c r="X16">
        <v>0.04</v>
      </c>
      <c r="Y16">
        <v>109</v>
      </c>
      <c r="Z16">
        <v>0</v>
      </c>
      <c r="AA16">
        <v>0</v>
      </c>
      <c r="AB16">
        <v>0</v>
      </c>
      <c r="AC16">
        <v>0</v>
      </c>
      <c r="AD16">
        <v>1</v>
      </c>
      <c r="AE16">
        <v>0</v>
      </c>
      <c r="AF16" t="s">
        <v>6</v>
      </c>
      <c r="AG16">
        <v>0.04</v>
      </c>
      <c r="AH16">
        <v>3</v>
      </c>
      <c r="AI16">
        <v>-1</v>
      </c>
      <c r="AJ16" t="s">
        <v>6</v>
      </c>
      <c r="AK16">
        <v>4</v>
      </c>
      <c r="AL16">
        <v>-4.3600000000000003</v>
      </c>
      <c r="AM16">
        <v>0</v>
      </c>
      <c r="AN16">
        <v>0</v>
      </c>
      <c r="AO16">
        <v>0</v>
      </c>
      <c r="AP16">
        <v>0</v>
      </c>
      <c r="AQ16">
        <v>0</v>
      </c>
      <c r="AR16">
        <v>1</v>
      </c>
    </row>
    <row r="17" spans="1:44" x14ac:dyDescent="0.2">
      <c r="A17">
        <f>ROW(Source!A31)</f>
        <v>31</v>
      </c>
      <c r="B17">
        <v>62807088</v>
      </c>
      <c r="C17">
        <v>62803503</v>
      </c>
      <c r="D17">
        <v>27493207</v>
      </c>
      <c r="E17">
        <v>1</v>
      </c>
      <c r="F17">
        <v>1</v>
      </c>
      <c r="G17">
        <v>1</v>
      </c>
      <c r="H17">
        <v>1</v>
      </c>
      <c r="I17" t="s">
        <v>182</v>
      </c>
      <c r="J17" t="s">
        <v>6</v>
      </c>
      <c r="K17" t="s">
        <v>183</v>
      </c>
      <c r="L17">
        <v>1369</v>
      </c>
      <c r="N17">
        <v>1013</v>
      </c>
      <c r="O17" t="s">
        <v>184</v>
      </c>
      <c r="P17" t="s">
        <v>184</v>
      </c>
      <c r="Q17">
        <v>1</v>
      </c>
      <c r="X17">
        <v>154</v>
      </c>
      <c r="Y17">
        <v>0</v>
      </c>
      <c r="Z17">
        <v>0</v>
      </c>
      <c r="AA17">
        <v>0</v>
      </c>
      <c r="AB17">
        <v>7.87</v>
      </c>
      <c r="AC17">
        <v>0</v>
      </c>
      <c r="AD17">
        <v>1</v>
      </c>
      <c r="AE17">
        <v>1</v>
      </c>
      <c r="AF17" t="s">
        <v>43</v>
      </c>
      <c r="AG17">
        <v>184.79999999999998</v>
      </c>
      <c r="AH17">
        <v>2</v>
      </c>
      <c r="AI17">
        <v>62807088</v>
      </c>
      <c r="AJ17">
        <v>15</v>
      </c>
      <c r="AK17">
        <v>0</v>
      </c>
      <c r="AL17">
        <v>0</v>
      </c>
      <c r="AM17">
        <v>0</v>
      </c>
      <c r="AN17">
        <v>0</v>
      </c>
      <c r="AO17">
        <v>0</v>
      </c>
      <c r="AP17">
        <v>0</v>
      </c>
      <c r="AQ17">
        <v>0</v>
      </c>
      <c r="AR17">
        <v>0</v>
      </c>
    </row>
    <row r="18" spans="1:44" x14ac:dyDescent="0.2">
      <c r="A18">
        <f>ROW(Source!A32)</f>
        <v>32</v>
      </c>
      <c r="B18">
        <v>62807088</v>
      </c>
      <c r="C18">
        <v>62803503</v>
      </c>
      <c r="D18">
        <v>27493207</v>
      </c>
      <c r="E18">
        <v>1</v>
      </c>
      <c r="F18">
        <v>1</v>
      </c>
      <c r="G18">
        <v>1</v>
      </c>
      <c r="H18">
        <v>1</v>
      </c>
      <c r="I18" t="s">
        <v>182</v>
      </c>
      <c r="J18" t="s">
        <v>6</v>
      </c>
      <c r="K18" t="s">
        <v>183</v>
      </c>
      <c r="L18">
        <v>1369</v>
      </c>
      <c r="N18">
        <v>1013</v>
      </c>
      <c r="O18" t="s">
        <v>184</v>
      </c>
      <c r="P18" t="s">
        <v>184</v>
      </c>
      <c r="Q18">
        <v>1</v>
      </c>
      <c r="X18">
        <v>154</v>
      </c>
      <c r="Y18">
        <v>0</v>
      </c>
      <c r="Z18">
        <v>0</v>
      </c>
      <c r="AA18">
        <v>0</v>
      </c>
      <c r="AB18">
        <v>7.87</v>
      </c>
      <c r="AC18">
        <v>0</v>
      </c>
      <c r="AD18">
        <v>1</v>
      </c>
      <c r="AE18">
        <v>1</v>
      </c>
      <c r="AF18" t="s">
        <v>43</v>
      </c>
      <c r="AG18">
        <v>184.79999999999998</v>
      </c>
      <c r="AH18">
        <v>2</v>
      </c>
      <c r="AI18">
        <v>62807088</v>
      </c>
      <c r="AJ18">
        <v>16</v>
      </c>
      <c r="AK18">
        <v>0</v>
      </c>
      <c r="AL18">
        <v>0</v>
      </c>
      <c r="AM18">
        <v>0</v>
      </c>
      <c r="AN18">
        <v>0</v>
      </c>
      <c r="AO18">
        <v>0</v>
      </c>
      <c r="AP18">
        <v>0</v>
      </c>
      <c r="AQ18">
        <v>0</v>
      </c>
      <c r="AR18">
        <v>0</v>
      </c>
    </row>
  </sheetData>
  <printOptions gridLines="1"/>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48"/>
  <sheetViews>
    <sheetView topLeftCell="A22" workbookViewId="0">
      <selection activeCell="E22" sqref="E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299" t="s">
        <v>211</v>
      </c>
      <c r="B1" s="299"/>
      <c r="C1" s="299"/>
      <c r="D1" s="299"/>
      <c r="E1" s="299"/>
      <c r="F1" s="299"/>
      <c r="G1" s="299"/>
    </row>
    <row r="3" spans="1:255" x14ac:dyDescent="0.2">
      <c r="A3" s="20" t="s">
        <v>218</v>
      </c>
      <c r="B3" s="19"/>
      <c r="C3" s="300"/>
      <c r="D3" s="301"/>
      <c r="E3" s="301"/>
      <c r="F3" s="301"/>
      <c r="G3" s="301"/>
      <c r="BR3" s="22">
        <f>C3</f>
        <v>0</v>
      </c>
      <c r="IU3" s="23"/>
    </row>
    <row r="4" spans="1:255" x14ac:dyDescent="0.2">
      <c r="A4" s="20" t="s">
        <v>220</v>
      </c>
      <c r="B4" s="19"/>
      <c r="C4" s="302"/>
      <c r="D4" s="303"/>
      <c r="E4" s="303"/>
      <c r="F4" s="303"/>
      <c r="G4" s="303"/>
      <c r="BR4" s="22">
        <f>C4</f>
        <v>0</v>
      </c>
      <c r="IU4" s="23"/>
    </row>
    <row r="5" spans="1:255" x14ac:dyDescent="0.2">
      <c r="A5" s="20" t="s">
        <v>221</v>
      </c>
      <c r="B5" s="19"/>
      <c r="C5" s="302"/>
      <c r="D5" s="303"/>
      <c r="E5" s="303"/>
      <c r="F5" s="303"/>
      <c r="G5" s="303"/>
      <c r="BR5" s="22">
        <f>C5</f>
        <v>0</v>
      </c>
      <c r="IU5" s="23"/>
    </row>
    <row r="6" spans="1:255" x14ac:dyDescent="0.2">
      <c r="A6" s="20" t="s">
        <v>222</v>
      </c>
      <c r="B6" s="19"/>
      <c r="C6" s="304"/>
      <c r="D6" s="305"/>
      <c r="E6" s="305"/>
      <c r="F6" s="305"/>
      <c r="G6" s="305"/>
      <c r="BR6" s="22">
        <f>C6</f>
        <v>0</v>
      </c>
      <c r="IU6" s="23"/>
    </row>
    <row r="7" spans="1:255" x14ac:dyDescent="0.2">
      <c r="A7" s="306"/>
      <c r="B7" s="306"/>
      <c r="C7" s="306"/>
      <c r="D7" s="306"/>
      <c r="E7" s="306"/>
      <c r="F7" s="306"/>
      <c r="G7" s="306"/>
    </row>
    <row r="8" spans="1:255" ht="18.75" x14ac:dyDescent="0.3">
      <c r="A8" s="307" t="s">
        <v>371</v>
      </c>
      <c r="B8" s="307"/>
      <c r="C8" s="307"/>
      <c r="D8" s="307"/>
      <c r="E8" s="307"/>
      <c r="F8" s="307"/>
      <c r="G8" s="307"/>
    </row>
    <row r="9" spans="1:255" x14ac:dyDescent="0.2">
      <c r="A9" s="308"/>
      <c r="B9" s="308"/>
      <c r="C9" s="308"/>
      <c r="D9" s="308"/>
      <c r="E9" s="308"/>
      <c r="F9" s="308"/>
      <c r="G9" s="308"/>
    </row>
    <row r="10" spans="1:255" x14ac:dyDescent="0.2">
      <c r="A10" s="308"/>
      <c r="B10" s="308"/>
      <c r="C10" s="308"/>
      <c r="D10" s="308"/>
      <c r="E10" s="308"/>
      <c r="F10" s="308"/>
      <c r="G10" s="308"/>
    </row>
    <row r="11" spans="1:255" ht="47.25" x14ac:dyDescent="0.25">
      <c r="A11" s="14" t="s">
        <v>349</v>
      </c>
      <c r="B11" s="309" t="s">
        <v>4</v>
      </c>
      <c r="C11" s="309"/>
      <c r="D11" s="309"/>
      <c r="E11" s="309"/>
      <c r="F11" s="309"/>
      <c r="G11" s="309"/>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10" t="s">
        <v>4</v>
      </c>
      <c r="C12" s="310"/>
      <c r="D12" s="310"/>
      <c r="E12" s="310"/>
      <c r="F12" s="310"/>
      <c r="G12" s="310"/>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297" t="s">
        <v>244</v>
      </c>
      <c r="C13" s="298"/>
      <c r="D13" s="298"/>
      <c r="E13" s="298"/>
      <c r="F13" s="298"/>
      <c r="G13" s="298"/>
      <c r="BT13" s="22">
        <f>C13</f>
        <v>0</v>
      </c>
      <c r="IU13" s="23"/>
    </row>
    <row r="15" spans="1:255" x14ac:dyDescent="0.2">
      <c r="A15" s="14" t="s">
        <v>372</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373</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68">
        <v>1</v>
      </c>
      <c r="B20" s="168">
        <v>2</v>
      </c>
      <c r="C20" s="168">
        <v>3</v>
      </c>
      <c r="D20" s="168">
        <v>4</v>
      </c>
      <c r="E20" s="168">
        <v>5</v>
      </c>
      <c r="F20" s="168">
        <v>6</v>
      </c>
      <c r="G20" s="168">
        <v>7</v>
      </c>
      <c r="H20" s="168">
        <v>8</v>
      </c>
      <c r="I20" s="169">
        <v>9</v>
      </c>
    </row>
    <row r="21" spans="1:255" x14ac:dyDescent="0.2">
      <c r="A21" s="184"/>
      <c r="B21" s="184" t="s">
        <v>374</v>
      </c>
      <c r="C21" s="184"/>
      <c r="D21" s="184"/>
      <c r="E21" s="184"/>
      <c r="F21" s="184"/>
      <c r="G21" s="181"/>
      <c r="H21" s="181"/>
      <c r="I21" s="181"/>
    </row>
    <row r="22" spans="1:255" s="42" customFormat="1" ht="24" x14ac:dyDescent="0.2">
      <c r="A22" s="185">
        <v>1</v>
      </c>
      <c r="B22" s="186" t="s">
        <v>182</v>
      </c>
      <c r="C22" s="186" t="s">
        <v>183</v>
      </c>
      <c r="D22" s="186" t="s">
        <v>184</v>
      </c>
      <c r="E22" s="187">
        <v>278.18263499999995</v>
      </c>
      <c r="F22" s="188">
        <f>ROUND( 7.87, 2 )</f>
        <v>7.87</v>
      </c>
      <c r="G22" s="189">
        <f>ROUND(E22*F22,0)</f>
        <v>2189</v>
      </c>
      <c r="H22" s="190" t="s">
        <v>377</v>
      </c>
      <c r="I22" s="190" t="s">
        <v>376</v>
      </c>
    </row>
    <row r="23" spans="1:255" s="42" customFormat="1" ht="12" x14ac:dyDescent="0.2">
      <c r="A23" s="185">
        <v>2</v>
      </c>
      <c r="B23" s="186" t="s">
        <v>25</v>
      </c>
      <c r="C23" s="186" t="s">
        <v>173</v>
      </c>
      <c r="D23" s="186" t="s">
        <v>174</v>
      </c>
      <c r="E23" s="187">
        <v>95.796950999999993</v>
      </c>
      <c r="F23" s="188">
        <f>ROUND( 0, 2 )</f>
        <v>0</v>
      </c>
      <c r="G23" s="189">
        <f>ROUND(E23*F23,0)</f>
        <v>0</v>
      </c>
      <c r="H23" s="191" t="s">
        <v>375</v>
      </c>
      <c r="I23" s="191" t="s">
        <v>376</v>
      </c>
    </row>
    <row r="24" spans="1:255" x14ac:dyDescent="0.2">
      <c r="A24" s="181"/>
      <c r="B24" s="181"/>
      <c r="C24" s="182" t="s">
        <v>325</v>
      </c>
      <c r="D24" s="181"/>
      <c r="E24" s="181"/>
      <c r="F24" s="181"/>
      <c r="G24" s="183">
        <f>ROUND(SUM(G22:G23),0)</f>
        <v>2189</v>
      </c>
      <c r="H24" s="181"/>
      <c r="I24" s="181"/>
      <c r="J24" s="23"/>
      <c r="K24" s="180">
        <f>G24</f>
        <v>2189</v>
      </c>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x14ac:dyDescent="0.2">
      <c r="A25" s="181"/>
      <c r="B25" s="181"/>
      <c r="C25" s="181"/>
      <c r="D25" s="181"/>
      <c r="E25" s="181"/>
      <c r="F25" s="181"/>
      <c r="G25" s="181"/>
      <c r="H25" s="181"/>
      <c r="I25" s="181"/>
    </row>
    <row r="26" spans="1:255" x14ac:dyDescent="0.2">
      <c r="A26" s="184"/>
      <c r="B26" s="184" t="s">
        <v>378</v>
      </c>
      <c r="C26" s="184"/>
      <c r="D26" s="184"/>
      <c r="E26" s="184"/>
      <c r="F26" s="184"/>
      <c r="G26" s="181"/>
      <c r="H26" s="181"/>
      <c r="I26" s="181"/>
    </row>
    <row r="27" spans="1:255" s="42" customFormat="1" ht="48" x14ac:dyDescent="0.2">
      <c r="A27" s="185">
        <v>3</v>
      </c>
      <c r="B27" s="186" t="s">
        <v>175</v>
      </c>
      <c r="C27" s="186" t="s">
        <v>177</v>
      </c>
      <c r="D27" s="186" t="s">
        <v>178</v>
      </c>
      <c r="E27" s="187">
        <v>83.090171999999995</v>
      </c>
      <c r="F27" s="188">
        <f>ROUND( 122, 2 )</f>
        <v>122</v>
      </c>
      <c r="G27" s="189">
        <f>ROUND(E27*F27,0)</f>
        <v>10137</v>
      </c>
      <c r="H27" s="190" t="s">
        <v>379</v>
      </c>
      <c r="I27" s="190" t="s">
        <v>376</v>
      </c>
    </row>
    <row r="28" spans="1:255" s="42" customFormat="1" ht="24" x14ac:dyDescent="0.2">
      <c r="A28" s="185">
        <v>4</v>
      </c>
      <c r="B28" s="186" t="s">
        <v>185</v>
      </c>
      <c r="C28" s="186" t="s">
        <v>187</v>
      </c>
      <c r="D28" s="186" t="s">
        <v>178</v>
      </c>
      <c r="E28" s="187">
        <v>12.706779000000001</v>
      </c>
      <c r="F28" s="188">
        <f>ROUND( 88.79, 2 )</f>
        <v>88.79</v>
      </c>
      <c r="G28" s="189">
        <f>ROUND(E28*F28,0)</f>
        <v>1128</v>
      </c>
      <c r="H28" s="190" t="s">
        <v>381</v>
      </c>
      <c r="I28" s="190" t="s">
        <v>376</v>
      </c>
    </row>
    <row r="29" spans="1:255" s="42" customFormat="1" ht="24" x14ac:dyDescent="0.2">
      <c r="A29" s="185">
        <v>5</v>
      </c>
      <c r="B29" s="186" t="s">
        <v>188</v>
      </c>
      <c r="C29" s="186" t="s">
        <v>190</v>
      </c>
      <c r="D29" s="186" t="s">
        <v>178</v>
      </c>
      <c r="E29" s="187">
        <v>0.25605600000000001</v>
      </c>
      <c r="F29" s="188">
        <f>ROUND( 115.67, 2 )</f>
        <v>115.67</v>
      </c>
      <c r="G29" s="189">
        <f>ROUND(E29*F29,0)</f>
        <v>30</v>
      </c>
      <c r="H29" s="190" t="s">
        <v>382</v>
      </c>
      <c r="I29" s="190" t="s">
        <v>376</v>
      </c>
    </row>
    <row r="30" spans="1:255" s="42" customFormat="1" ht="24" x14ac:dyDescent="0.2">
      <c r="A30" s="185">
        <v>6</v>
      </c>
      <c r="B30" s="186" t="s">
        <v>179</v>
      </c>
      <c r="C30" s="186" t="s">
        <v>181</v>
      </c>
      <c r="D30" s="186" t="s">
        <v>178</v>
      </c>
      <c r="E30" s="187">
        <v>142.58478359999998</v>
      </c>
      <c r="F30" s="188">
        <f>ROUND( 114.93, 2 )</f>
        <v>114.93</v>
      </c>
      <c r="G30" s="189">
        <f>ROUND(E30*F30,0)</f>
        <v>16387</v>
      </c>
      <c r="H30" s="190" t="s">
        <v>380</v>
      </c>
      <c r="I30" s="190" t="s">
        <v>376</v>
      </c>
    </row>
    <row r="31" spans="1:255" x14ac:dyDescent="0.2">
      <c r="A31" s="181"/>
      <c r="B31" s="181"/>
      <c r="C31" s="182" t="s">
        <v>325</v>
      </c>
      <c r="D31" s="181"/>
      <c r="E31" s="181"/>
      <c r="F31" s="181"/>
      <c r="G31" s="183">
        <f>ROUND(SUM(G27:G30),0)</f>
        <v>27682</v>
      </c>
      <c r="H31" s="181"/>
      <c r="I31" s="181"/>
      <c r="J31" s="23"/>
      <c r="K31" s="23"/>
      <c r="L31" s="180">
        <f>G31</f>
        <v>27682</v>
      </c>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row>
    <row r="32" spans="1:255" x14ac:dyDescent="0.2">
      <c r="A32" s="32"/>
      <c r="B32" s="100"/>
      <c r="C32" s="100"/>
      <c r="D32" s="100"/>
      <c r="E32" s="100"/>
      <c r="F32" s="100"/>
      <c r="G32" s="177"/>
      <c r="H32" s="100"/>
      <c r="I32" s="177"/>
    </row>
    <row r="34" spans="1:255" x14ac:dyDescent="0.2">
      <c r="C34" s="178" t="s">
        <v>98</v>
      </c>
      <c r="G34" s="179">
        <f>ROUND(SUM(K21:K34) + SUM(L21:L34) + SUM(M21:M34),0)</f>
        <v>29871</v>
      </c>
    </row>
    <row r="35" spans="1:255" x14ac:dyDescent="0.2">
      <c r="C35" s="192" t="s">
        <v>383</v>
      </c>
      <c r="G35" s="179"/>
    </row>
    <row r="36" spans="1:255" x14ac:dyDescent="0.2">
      <c r="C36" s="192" t="s">
        <v>251</v>
      </c>
      <c r="G36" s="179">
        <f>ROUND(SUM(K21:K36),0)</f>
        <v>2189</v>
      </c>
    </row>
    <row r="37" spans="1:255" x14ac:dyDescent="0.2">
      <c r="C37" s="192" t="s">
        <v>303</v>
      </c>
      <c r="G37" s="179">
        <f>ROUND(SUM(L21:L37),0)</f>
        <v>27682</v>
      </c>
    </row>
    <row r="38" spans="1:255" x14ac:dyDescent="0.2">
      <c r="C38" s="192" t="s">
        <v>384</v>
      </c>
      <c r="G38" s="179">
        <f>ROUND(SUM(M21:M38),0)</f>
        <v>0</v>
      </c>
    </row>
    <row r="40" spans="1:255" ht="22.5" x14ac:dyDescent="0.2">
      <c r="A40" s="162" t="s">
        <v>334</v>
      </c>
      <c r="B40" s="162"/>
      <c r="C40" s="174" t="s">
        <v>403</v>
      </c>
      <c r="D40" s="163"/>
      <c r="E40" s="163"/>
      <c r="F40" s="318" t="s">
        <v>7</v>
      </c>
      <c r="G40" s="318"/>
      <c r="BY40" s="164" t="str">
        <f>C40</f>
        <v xml:space="preserve"> Главный инженер сметчик сметно-расчетной службы ООО "ОДСК"</v>
      </c>
      <c r="BZ40" s="164" t="str">
        <f>F40</f>
        <v>Кузнецова У. И.</v>
      </c>
      <c r="IU40" s="23"/>
    </row>
    <row r="41" spans="1:255" s="176" customFormat="1" ht="11.25" x14ac:dyDescent="0.2">
      <c r="A41" s="175"/>
      <c r="B41" s="175"/>
      <c r="C41" s="319" t="s">
        <v>330</v>
      </c>
      <c r="D41" s="319"/>
      <c r="E41" s="319"/>
      <c r="F41" s="319" t="s">
        <v>331</v>
      </c>
      <c r="G41" s="319"/>
    </row>
    <row r="42" spans="1:255" x14ac:dyDescent="0.2">
      <c r="A42" s="18"/>
      <c r="B42" s="18"/>
      <c r="C42" s="18"/>
      <c r="D42" s="11" t="s">
        <v>332</v>
      </c>
      <c r="E42" s="18"/>
      <c r="F42" s="18"/>
      <c r="G42" s="18"/>
    </row>
    <row r="43" spans="1:255" ht="22.5" x14ac:dyDescent="0.2">
      <c r="A43" s="162" t="s">
        <v>335</v>
      </c>
      <c r="B43" s="162"/>
      <c r="C43" s="174" t="s">
        <v>343</v>
      </c>
      <c r="D43" s="163"/>
      <c r="E43" s="163"/>
      <c r="F43" s="318" t="s">
        <v>337</v>
      </c>
      <c r="G43" s="318"/>
      <c r="BY43" s="164" t="str">
        <f>C43</f>
        <v>Руководитель сметно-расчетной службы ООО "ОДСК"</v>
      </c>
      <c r="BZ43" s="164" t="str">
        <f>F43</f>
        <v>Артамонова Ю.А.</v>
      </c>
      <c r="IU43" s="23"/>
    </row>
    <row r="44" spans="1:255" s="176" customFormat="1" ht="11.25" x14ac:dyDescent="0.2">
      <c r="A44" s="175"/>
      <c r="B44" s="175"/>
      <c r="C44" s="319" t="s">
        <v>330</v>
      </c>
      <c r="D44" s="319"/>
      <c r="E44" s="319"/>
      <c r="F44" s="319" t="s">
        <v>331</v>
      </c>
      <c r="G44" s="319"/>
    </row>
    <row r="45" spans="1:255" x14ac:dyDescent="0.2">
      <c r="A45" s="18"/>
      <c r="B45" s="18"/>
      <c r="C45" s="18"/>
      <c r="D45" s="11" t="s">
        <v>332</v>
      </c>
      <c r="E45" s="18"/>
      <c r="F45" s="18"/>
      <c r="G45" s="18"/>
    </row>
    <row r="46" spans="1:255" x14ac:dyDescent="0.2">
      <c r="A46" s="162" t="s">
        <v>221</v>
      </c>
      <c r="B46" s="162"/>
      <c r="C46" s="174" t="s">
        <v>344</v>
      </c>
      <c r="D46" s="163"/>
      <c r="E46" s="163"/>
      <c r="F46" s="318" t="s">
        <v>345</v>
      </c>
      <c r="G46" s="318"/>
      <c r="BY46" s="164" t="str">
        <f>C46</f>
        <v>Руководитель ПТО ООО "ОСУ-2"</v>
      </c>
      <c r="BZ46" s="164" t="str">
        <f>F46</f>
        <v>Когтев В. И.</v>
      </c>
      <c r="IU46" s="23"/>
    </row>
    <row r="47" spans="1:255" s="176" customFormat="1" ht="11.25" x14ac:dyDescent="0.2">
      <c r="A47" s="175"/>
      <c r="B47" s="175"/>
      <c r="C47" s="319" t="s">
        <v>330</v>
      </c>
      <c r="D47" s="319"/>
      <c r="E47" s="319"/>
      <c r="F47" s="319" t="s">
        <v>331</v>
      </c>
      <c r="G47" s="319"/>
    </row>
    <row r="48" spans="1:255" x14ac:dyDescent="0.2">
      <c r="A48" s="18"/>
      <c r="B48" s="18"/>
      <c r="C48" s="18"/>
      <c r="D48" s="11" t="s">
        <v>332</v>
      </c>
      <c r="E48" s="18"/>
      <c r="F48" s="18"/>
      <c r="G48" s="18"/>
    </row>
  </sheetData>
  <sortState ref="A27:IU30">
    <sortCondition ref="B27"/>
    <sortCondition ref="C27"/>
  </sortState>
  <mergeCells count="21">
    <mergeCell ref="F46:G46"/>
    <mergeCell ref="C47:E47"/>
    <mergeCell ref="F47:G47"/>
    <mergeCell ref="F40:G40"/>
    <mergeCell ref="C41:E41"/>
    <mergeCell ref="F41:G41"/>
    <mergeCell ref="F43:G43"/>
    <mergeCell ref="C44:E44"/>
    <mergeCell ref="F44:G44"/>
    <mergeCell ref="B13:G13"/>
    <mergeCell ref="A1:G1"/>
    <mergeCell ref="C3:G3"/>
    <mergeCell ref="C4:G4"/>
    <mergeCell ref="C5:G5"/>
    <mergeCell ref="C6:G6"/>
    <mergeCell ref="A7:G7"/>
    <mergeCell ref="A8:G8"/>
    <mergeCell ref="A9:G9"/>
    <mergeCell ref="A10:G10"/>
    <mergeCell ref="B11:G11"/>
    <mergeCell ref="B12:G12"/>
  </mergeCells>
  <pageMargins left="0.7" right="0.7" top="0.75" bottom="0.75" header="0.3" footer="0.3"/>
  <pageSetup paperSize="9" orientation="portrait"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C22" sqref="C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6" width="0" hidden="1" customWidth="1"/>
    <col min="77" max="77" width="34.7109375" hidden="1" customWidth="1"/>
    <col min="78" max="78" width="17.7109375" hidden="1" customWidth="1"/>
    <col min="79" max="256" width="0" hidden="1" customWidth="1"/>
  </cols>
  <sheetData>
    <row r="1" spans="1:255" s="15" customFormat="1" ht="11.25" x14ac:dyDescent="0.2">
      <c r="A1" s="299" t="s">
        <v>211</v>
      </c>
      <c r="B1" s="299"/>
      <c r="C1" s="299"/>
      <c r="D1" s="299"/>
      <c r="E1" s="299"/>
      <c r="F1" s="299"/>
      <c r="G1" s="299"/>
    </row>
    <row r="3" spans="1:255" x14ac:dyDescent="0.2">
      <c r="A3" s="20" t="s">
        <v>218</v>
      </c>
      <c r="B3" s="19"/>
      <c r="C3" s="300"/>
      <c r="D3" s="301"/>
      <c r="E3" s="301"/>
      <c r="F3" s="301"/>
      <c r="G3" s="301"/>
      <c r="BR3" s="22">
        <f>C3</f>
        <v>0</v>
      </c>
      <c r="IU3" s="23"/>
    </row>
    <row r="4" spans="1:255" x14ac:dyDescent="0.2">
      <c r="A4" s="20" t="s">
        <v>220</v>
      </c>
      <c r="B4" s="19"/>
      <c r="C4" s="302"/>
      <c r="D4" s="303"/>
      <c r="E4" s="303"/>
      <c r="F4" s="303"/>
      <c r="G4" s="303"/>
      <c r="BR4" s="22">
        <f>C4</f>
        <v>0</v>
      </c>
      <c r="IU4" s="23"/>
    </row>
    <row r="5" spans="1:255" x14ac:dyDescent="0.2">
      <c r="A5" s="20" t="s">
        <v>221</v>
      </c>
      <c r="B5" s="19"/>
      <c r="C5" s="302"/>
      <c r="D5" s="303"/>
      <c r="E5" s="303"/>
      <c r="F5" s="303"/>
      <c r="G5" s="303"/>
      <c r="BR5" s="22">
        <f>C5</f>
        <v>0</v>
      </c>
      <c r="IU5" s="23"/>
    </row>
    <row r="6" spans="1:255" x14ac:dyDescent="0.2">
      <c r="A6" s="20" t="s">
        <v>222</v>
      </c>
      <c r="B6" s="19"/>
      <c r="C6" s="304"/>
      <c r="D6" s="305"/>
      <c r="E6" s="305"/>
      <c r="F6" s="305"/>
      <c r="G6" s="305"/>
      <c r="BR6" s="22">
        <f>C6</f>
        <v>0</v>
      </c>
      <c r="IU6" s="23"/>
    </row>
    <row r="7" spans="1:255" x14ac:dyDescent="0.2">
      <c r="A7" s="306"/>
      <c r="B7" s="306"/>
      <c r="C7" s="306"/>
      <c r="D7" s="306"/>
      <c r="E7" s="306"/>
      <c r="F7" s="306"/>
      <c r="G7" s="306"/>
    </row>
    <row r="8" spans="1:255" ht="18.75" x14ac:dyDescent="0.3">
      <c r="A8" s="307" t="s">
        <v>347</v>
      </c>
      <c r="B8" s="307"/>
      <c r="C8" s="307"/>
      <c r="D8" s="307"/>
      <c r="E8" s="307"/>
      <c r="F8" s="307"/>
      <c r="G8" s="307"/>
    </row>
    <row r="9" spans="1:255" x14ac:dyDescent="0.2">
      <c r="A9" s="308" t="s">
        <v>370</v>
      </c>
      <c r="B9" s="308"/>
      <c r="C9" s="308"/>
      <c r="D9" s="308"/>
      <c r="E9" s="308"/>
      <c r="F9" s="308"/>
      <c r="G9" s="308"/>
    </row>
    <row r="10" spans="1:255" x14ac:dyDescent="0.2">
      <c r="A10" s="308"/>
      <c r="B10" s="308"/>
      <c r="C10" s="308"/>
      <c r="D10" s="308"/>
      <c r="E10" s="308"/>
      <c r="F10" s="308"/>
      <c r="G10" s="308"/>
    </row>
    <row r="11" spans="1:255" ht="47.25" x14ac:dyDescent="0.25">
      <c r="A11" s="14" t="s">
        <v>224</v>
      </c>
      <c r="B11" s="310" t="s">
        <v>4</v>
      </c>
      <c r="C11" s="310"/>
      <c r="D11" s="310"/>
      <c r="E11" s="310"/>
      <c r="F11" s="310"/>
      <c r="G11" s="310"/>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3" spans="1:255" x14ac:dyDescent="0.2">
      <c r="A13" s="14" t="s">
        <v>239</v>
      </c>
    </row>
    <row r="14" spans="1:255" x14ac:dyDescent="0.2">
      <c r="A14" s="14" t="s">
        <v>240</v>
      </c>
    </row>
    <row r="15" spans="1:255" x14ac:dyDescent="0.2">
      <c r="A15" s="168" t="s">
        <v>350</v>
      </c>
      <c r="B15" s="168" t="s">
        <v>352</v>
      </c>
      <c r="C15" s="168" t="s">
        <v>355</v>
      </c>
      <c r="D15" s="168" t="s">
        <v>357</v>
      </c>
      <c r="E15" s="168" t="s">
        <v>360</v>
      </c>
      <c r="F15" s="168" t="s">
        <v>362</v>
      </c>
      <c r="G15" s="168" t="s">
        <v>364</v>
      </c>
      <c r="H15" s="168" t="s">
        <v>366</v>
      </c>
      <c r="I15" s="169" t="s">
        <v>327</v>
      </c>
    </row>
    <row r="16" spans="1:255" x14ac:dyDescent="0.2">
      <c r="A16" s="170" t="s">
        <v>351</v>
      </c>
      <c r="B16" s="170" t="s">
        <v>353</v>
      </c>
      <c r="C16" s="170" t="s">
        <v>356</v>
      </c>
      <c r="D16" s="170" t="s">
        <v>358</v>
      </c>
      <c r="E16" s="170" t="s">
        <v>361</v>
      </c>
      <c r="F16" s="170" t="s">
        <v>363</v>
      </c>
      <c r="G16" s="170" t="s">
        <v>365</v>
      </c>
      <c r="H16" s="170" t="s">
        <v>367</v>
      </c>
      <c r="I16" s="171" t="s">
        <v>272</v>
      </c>
    </row>
    <row r="17" spans="1:255" x14ac:dyDescent="0.2">
      <c r="A17" s="170"/>
      <c r="B17" s="170" t="s">
        <v>354</v>
      </c>
      <c r="C17" s="170"/>
      <c r="D17" s="170" t="s">
        <v>359</v>
      </c>
      <c r="E17" s="170"/>
      <c r="F17" s="170"/>
      <c r="G17" s="170" t="s">
        <v>363</v>
      </c>
      <c r="H17" s="170" t="s">
        <v>368</v>
      </c>
      <c r="I17" s="171"/>
    </row>
    <row r="18" spans="1:255" x14ac:dyDescent="0.2">
      <c r="A18" s="172">
        <v>1</v>
      </c>
      <c r="B18" s="172">
        <v>2</v>
      </c>
      <c r="C18" s="172">
        <v>3</v>
      </c>
      <c r="D18" s="172">
        <v>4</v>
      </c>
      <c r="E18" s="172">
        <v>5</v>
      </c>
      <c r="F18" s="172">
        <v>6</v>
      </c>
      <c r="G18" s="172">
        <v>7</v>
      </c>
      <c r="H18" s="172">
        <v>8</v>
      </c>
      <c r="I18" s="173">
        <v>9</v>
      </c>
    </row>
    <row r="20" spans="1:255" x14ac:dyDescent="0.2">
      <c r="C20" t="s">
        <v>369</v>
      </c>
    </row>
    <row r="22" spans="1:255" ht="22.5" x14ac:dyDescent="0.2">
      <c r="A22" s="162" t="s">
        <v>334</v>
      </c>
      <c r="B22" s="162"/>
      <c r="C22" s="174" t="s">
        <v>403</v>
      </c>
      <c r="D22" s="163"/>
      <c r="E22" s="163"/>
      <c r="F22" s="318" t="s">
        <v>7</v>
      </c>
      <c r="G22" s="318"/>
      <c r="BY22" s="164" t="str">
        <f>C22</f>
        <v xml:space="preserve"> Главный инженер сметчик сметно-расчетной службы ООО "ОДСК"</v>
      </c>
      <c r="BZ22" s="164" t="str">
        <f>F22</f>
        <v>Кузнецова У. И.</v>
      </c>
      <c r="IU22" s="23"/>
    </row>
    <row r="23" spans="1:255" s="176" customFormat="1" ht="11.25" x14ac:dyDescent="0.2">
      <c r="A23" s="175"/>
      <c r="B23" s="175"/>
      <c r="C23" s="319" t="s">
        <v>330</v>
      </c>
      <c r="D23" s="319"/>
      <c r="E23" s="319"/>
      <c r="F23" s="319" t="s">
        <v>331</v>
      </c>
      <c r="G23" s="319"/>
    </row>
    <row r="24" spans="1:255" x14ac:dyDescent="0.2">
      <c r="A24" s="18"/>
      <c r="B24" s="18"/>
      <c r="C24" s="18"/>
      <c r="D24" s="11" t="s">
        <v>332</v>
      </c>
      <c r="E24" s="18"/>
      <c r="F24" s="18"/>
      <c r="G24" s="18"/>
    </row>
    <row r="25" spans="1:255" ht="22.5" x14ac:dyDescent="0.2">
      <c r="A25" s="162" t="s">
        <v>335</v>
      </c>
      <c r="B25" s="162"/>
      <c r="C25" s="174" t="s">
        <v>343</v>
      </c>
      <c r="D25" s="163"/>
      <c r="E25" s="163"/>
      <c r="F25" s="318" t="s">
        <v>337</v>
      </c>
      <c r="G25" s="318"/>
      <c r="BY25" s="164" t="str">
        <f>C25</f>
        <v>Руководитель сметно-расчетной службы ООО "ОДСК"</v>
      </c>
      <c r="BZ25" s="164" t="str">
        <f>F25</f>
        <v>Артамонова Ю.А.</v>
      </c>
      <c r="IU25" s="23"/>
    </row>
    <row r="26" spans="1:255" s="176" customFormat="1" ht="11.25" x14ac:dyDescent="0.2">
      <c r="A26" s="175"/>
      <c r="B26" s="175"/>
      <c r="C26" s="319" t="s">
        <v>330</v>
      </c>
      <c r="D26" s="319"/>
      <c r="E26" s="319"/>
      <c r="F26" s="319" t="s">
        <v>331</v>
      </c>
      <c r="G26" s="319"/>
    </row>
    <row r="27" spans="1:255" x14ac:dyDescent="0.2">
      <c r="A27" s="18"/>
      <c r="B27" s="18"/>
      <c r="C27" s="18"/>
      <c r="D27" s="11" t="s">
        <v>332</v>
      </c>
      <c r="E27" s="18"/>
      <c r="F27" s="18"/>
      <c r="G27" s="18"/>
    </row>
    <row r="28" spans="1:255" x14ac:dyDescent="0.2">
      <c r="A28" s="162" t="s">
        <v>221</v>
      </c>
      <c r="B28" s="162"/>
      <c r="C28" s="174" t="s">
        <v>344</v>
      </c>
      <c r="D28" s="163"/>
      <c r="E28" s="163"/>
      <c r="F28" s="318" t="s">
        <v>345</v>
      </c>
      <c r="G28" s="318"/>
      <c r="BY28" s="164" t="str">
        <f>C28</f>
        <v>Руководитель ПТО ООО "ОСУ-2"</v>
      </c>
      <c r="BZ28" s="164" t="str">
        <f>F28</f>
        <v>Когтев В. И.</v>
      </c>
      <c r="IU28" s="23"/>
    </row>
    <row r="29" spans="1:255" s="176" customFormat="1" ht="11.25" x14ac:dyDescent="0.2">
      <c r="A29" s="175"/>
      <c r="B29" s="175"/>
      <c r="C29" s="319" t="s">
        <v>330</v>
      </c>
      <c r="D29" s="319"/>
      <c r="E29" s="319"/>
      <c r="F29" s="319" t="s">
        <v>331</v>
      </c>
      <c r="G29" s="319"/>
    </row>
    <row r="30" spans="1:255" x14ac:dyDescent="0.2">
      <c r="A30" s="18"/>
      <c r="B30" s="18"/>
      <c r="C30" s="18"/>
      <c r="D30" s="11" t="s">
        <v>332</v>
      </c>
      <c r="E30" s="18"/>
      <c r="F30" s="18"/>
      <c r="G30" s="18"/>
    </row>
    <row r="32" spans="1:255" x14ac:dyDescent="0.2">
      <c r="A32" s="31"/>
      <c r="B32" s="31"/>
    </row>
  </sheetData>
  <mergeCells count="19">
    <mergeCell ref="F25:G25"/>
    <mergeCell ref="C26:E26"/>
    <mergeCell ref="F26:G26"/>
    <mergeCell ref="F28:G28"/>
    <mergeCell ref="C29:E29"/>
    <mergeCell ref="F29:G29"/>
    <mergeCell ref="C23:E23"/>
    <mergeCell ref="F23:G23"/>
    <mergeCell ref="A1:G1"/>
    <mergeCell ref="C3:G3"/>
    <mergeCell ref="C4:G4"/>
    <mergeCell ref="C5:G5"/>
    <mergeCell ref="C6:G6"/>
    <mergeCell ref="A7:G7"/>
    <mergeCell ref="A8:G8"/>
    <mergeCell ref="A9:G9"/>
    <mergeCell ref="A10:G10"/>
    <mergeCell ref="B11:G11"/>
    <mergeCell ref="F22:G22"/>
  </mergeCells>
  <pageMargins left="0.7" right="0.7" top="0.75" bottom="0.75" header="0.3" footer="0.3"/>
  <pageSetup paperSize="9" orientation="portrait" r:id="rId1"/>
  <headerFooter>
    <oddFooter>&amp;R&amp;P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F27" sqref="F27:G27"/>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299" t="s">
        <v>211</v>
      </c>
      <c r="B1" s="299"/>
      <c r="C1" s="299"/>
      <c r="D1" s="299"/>
      <c r="E1" s="299"/>
      <c r="F1" s="299"/>
      <c r="G1" s="299"/>
    </row>
    <row r="3" spans="1:255" x14ac:dyDescent="0.2">
      <c r="A3" s="20" t="s">
        <v>218</v>
      </c>
      <c r="B3" s="19"/>
      <c r="C3" s="300"/>
      <c r="D3" s="301"/>
      <c r="E3" s="301"/>
      <c r="F3" s="301"/>
      <c r="G3" s="301"/>
      <c r="BR3" s="22">
        <f>C3</f>
        <v>0</v>
      </c>
      <c r="IU3" s="23"/>
    </row>
    <row r="4" spans="1:255" x14ac:dyDescent="0.2">
      <c r="A4" s="20" t="s">
        <v>220</v>
      </c>
      <c r="B4" s="19"/>
      <c r="C4" s="302"/>
      <c r="D4" s="303"/>
      <c r="E4" s="303"/>
      <c r="F4" s="303"/>
      <c r="G4" s="303"/>
      <c r="BR4" s="22">
        <f>C4</f>
        <v>0</v>
      </c>
      <c r="IU4" s="23"/>
    </row>
    <row r="5" spans="1:255" x14ac:dyDescent="0.2">
      <c r="A5" s="20" t="s">
        <v>221</v>
      </c>
      <c r="B5" s="19"/>
      <c r="C5" s="302"/>
      <c r="D5" s="303"/>
      <c r="E5" s="303"/>
      <c r="F5" s="303"/>
      <c r="G5" s="303"/>
      <c r="BR5" s="22">
        <f>C5</f>
        <v>0</v>
      </c>
      <c r="IU5" s="23"/>
    </row>
    <row r="6" spans="1:255" x14ac:dyDescent="0.2">
      <c r="A6" s="20" t="s">
        <v>222</v>
      </c>
      <c r="B6" s="19"/>
      <c r="C6" s="304"/>
      <c r="D6" s="305"/>
      <c r="E6" s="305"/>
      <c r="F6" s="305"/>
      <c r="G6" s="305"/>
      <c r="BR6" s="22">
        <f>C6</f>
        <v>0</v>
      </c>
      <c r="IU6" s="23"/>
    </row>
    <row r="7" spans="1:255" x14ac:dyDescent="0.2">
      <c r="A7" s="306"/>
      <c r="B7" s="306"/>
      <c r="C7" s="306"/>
      <c r="D7" s="306"/>
      <c r="E7" s="306"/>
      <c r="F7" s="306"/>
      <c r="G7" s="306"/>
    </row>
    <row r="8" spans="1:255" ht="18.75" x14ac:dyDescent="0.3">
      <c r="A8" s="307" t="s">
        <v>347</v>
      </c>
      <c r="B8" s="307"/>
      <c r="C8" s="307"/>
      <c r="D8" s="307"/>
      <c r="E8" s="307"/>
      <c r="F8" s="307"/>
      <c r="G8" s="307"/>
    </row>
    <row r="9" spans="1:255" x14ac:dyDescent="0.2">
      <c r="A9" s="308" t="s">
        <v>348</v>
      </c>
      <c r="B9" s="308"/>
      <c r="C9" s="308"/>
      <c r="D9" s="308"/>
      <c r="E9" s="308"/>
      <c r="F9" s="308"/>
      <c r="G9" s="308"/>
    </row>
    <row r="10" spans="1:255" x14ac:dyDescent="0.2">
      <c r="A10" s="308"/>
      <c r="B10" s="308"/>
      <c r="C10" s="308"/>
      <c r="D10" s="308"/>
      <c r="E10" s="308"/>
      <c r="F10" s="308"/>
      <c r="G10" s="308"/>
    </row>
    <row r="11" spans="1:255" ht="47.25" x14ac:dyDescent="0.25">
      <c r="A11" s="14" t="s">
        <v>349</v>
      </c>
      <c r="B11" s="309" t="s">
        <v>4</v>
      </c>
      <c r="C11" s="309"/>
      <c r="D11" s="309"/>
      <c r="E11" s="309"/>
      <c r="F11" s="309"/>
      <c r="G11" s="309"/>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10" t="s">
        <v>4</v>
      </c>
      <c r="C12" s="310"/>
      <c r="D12" s="310"/>
      <c r="E12" s="310"/>
      <c r="F12" s="310"/>
      <c r="G12" s="310"/>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297" t="s">
        <v>244</v>
      </c>
      <c r="C13" s="298"/>
      <c r="D13" s="298"/>
      <c r="E13" s="298"/>
      <c r="F13" s="298"/>
      <c r="G13" s="298"/>
      <c r="BT13" s="22">
        <f>C13</f>
        <v>0</v>
      </c>
      <c r="IU13" s="23"/>
    </row>
    <row r="15" spans="1:255" x14ac:dyDescent="0.2">
      <c r="A15" s="14" t="s">
        <v>239</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356</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72">
        <v>1</v>
      </c>
      <c r="B20" s="172">
        <v>2</v>
      </c>
      <c r="C20" s="172">
        <v>3</v>
      </c>
      <c r="D20" s="172">
        <v>4</v>
      </c>
      <c r="E20" s="172">
        <v>5</v>
      </c>
      <c r="F20" s="172">
        <v>6</v>
      </c>
      <c r="G20" s="172">
        <v>7</v>
      </c>
      <c r="H20" s="172">
        <v>8</v>
      </c>
      <c r="I20" s="173">
        <v>9</v>
      </c>
    </row>
    <row r="22" spans="1:255" x14ac:dyDescent="0.2">
      <c r="C22" t="s">
        <v>369</v>
      </c>
    </row>
    <row r="24" spans="1:255" ht="22.5" x14ac:dyDescent="0.2">
      <c r="A24" s="162" t="s">
        <v>334</v>
      </c>
      <c r="B24" s="162"/>
      <c r="C24" s="174" t="s">
        <v>403</v>
      </c>
      <c r="D24" s="163"/>
      <c r="E24" s="163"/>
      <c r="F24" s="318" t="s">
        <v>7</v>
      </c>
      <c r="G24" s="318"/>
      <c r="BY24" s="164" t="str">
        <f>C24</f>
        <v xml:space="preserve"> Главный инженер сметчик сметно-расчетной службы ООО "ОДСК"</v>
      </c>
      <c r="BZ24" s="164" t="str">
        <f>F24</f>
        <v>Кузнецова У. И.</v>
      </c>
      <c r="IU24" s="23"/>
    </row>
    <row r="25" spans="1:255" s="176" customFormat="1" ht="11.25" x14ac:dyDescent="0.2">
      <c r="A25" s="175"/>
      <c r="B25" s="175"/>
      <c r="C25" s="319" t="s">
        <v>330</v>
      </c>
      <c r="D25" s="319"/>
      <c r="E25" s="319"/>
      <c r="F25" s="319" t="s">
        <v>331</v>
      </c>
      <c r="G25" s="319"/>
    </row>
    <row r="26" spans="1:255" x14ac:dyDescent="0.2">
      <c r="A26" s="18"/>
      <c r="B26" s="18"/>
      <c r="C26" s="18"/>
      <c r="D26" s="11" t="s">
        <v>332</v>
      </c>
      <c r="E26" s="18"/>
      <c r="F26" s="18"/>
      <c r="G26" s="18"/>
    </row>
    <row r="27" spans="1:255" ht="22.5" x14ac:dyDescent="0.2">
      <c r="A27" s="162" t="s">
        <v>335</v>
      </c>
      <c r="B27" s="162"/>
      <c r="C27" s="174" t="s">
        <v>343</v>
      </c>
      <c r="D27" s="163"/>
      <c r="E27" s="163"/>
      <c r="F27" s="318" t="s">
        <v>337</v>
      </c>
      <c r="G27" s="318"/>
      <c r="BY27" s="164" t="str">
        <f>C27</f>
        <v>Руководитель сметно-расчетной службы ООО "ОДСК"</v>
      </c>
      <c r="BZ27" s="164" t="str">
        <f>F27</f>
        <v>Артамонова Ю.А.</v>
      </c>
      <c r="IU27" s="23"/>
    </row>
    <row r="28" spans="1:255" s="176" customFormat="1" ht="11.25" x14ac:dyDescent="0.2">
      <c r="A28" s="175"/>
      <c r="B28" s="175"/>
      <c r="C28" s="319" t="s">
        <v>330</v>
      </c>
      <c r="D28" s="319"/>
      <c r="E28" s="319"/>
      <c r="F28" s="319" t="s">
        <v>331</v>
      </c>
      <c r="G28" s="319"/>
    </row>
    <row r="29" spans="1:255" x14ac:dyDescent="0.2">
      <c r="A29" s="18"/>
      <c r="B29" s="18"/>
      <c r="C29" s="18"/>
      <c r="D29" s="11" t="s">
        <v>332</v>
      </c>
      <c r="E29" s="18"/>
      <c r="F29" s="18"/>
      <c r="G29" s="18"/>
    </row>
    <row r="30" spans="1:255" x14ac:dyDescent="0.2">
      <c r="A30" s="162" t="s">
        <v>221</v>
      </c>
      <c r="B30" s="162"/>
      <c r="C30" s="174" t="s">
        <v>344</v>
      </c>
      <c r="D30" s="163"/>
      <c r="E30" s="163"/>
      <c r="F30" s="318" t="s">
        <v>345</v>
      </c>
      <c r="G30" s="318"/>
      <c r="BY30" s="164" t="str">
        <f>C30</f>
        <v>Руководитель ПТО ООО "ОСУ-2"</v>
      </c>
      <c r="BZ30" s="164" t="str">
        <f>F30</f>
        <v>Когтев В. И.</v>
      </c>
      <c r="IU30" s="23"/>
    </row>
    <row r="31" spans="1:255" s="176" customFormat="1" ht="11.25" x14ac:dyDescent="0.2">
      <c r="A31" s="175"/>
      <c r="B31" s="175"/>
      <c r="C31" s="319" t="s">
        <v>330</v>
      </c>
      <c r="D31" s="319"/>
      <c r="E31" s="319"/>
      <c r="F31" s="319" t="s">
        <v>331</v>
      </c>
      <c r="G31" s="319"/>
    </row>
    <row r="32" spans="1:255" x14ac:dyDescent="0.2">
      <c r="A32" s="18"/>
      <c r="B32" s="18"/>
      <c r="C32" s="18"/>
      <c r="D32" s="11" t="s">
        <v>332</v>
      </c>
      <c r="E32" s="18"/>
      <c r="F32" s="18"/>
      <c r="G32" s="18"/>
    </row>
  </sheetData>
  <mergeCells count="21">
    <mergeCell ref="F30:G30"/>
    <mergeCell ref="C31:E31"/>
    <mergeCell ref="F31:G31"/>
    <mergeCell ref="F24:G24"/>
    <mergeCell ref="C25:E25"/>
    <mergeCell ref="F25:G25"/>
    <mergeCell ref="F27:G27"/>
    <mergeCell ref="C28:E28"/>
    <mergeCell ref="F28:G28"/>
    <mergeCell ref="B13:G13"/>
    <mergeCell ref="A1:G1"/>
    <mergeCell ref="C3:G3"/>
    <mergeCell ref="C4:G4"/>
    <mergeCell ref="C5:G5"/>
    <mergeCell ref="C6:G6"/>
    <mergeCell ref="A7:G7"/>
    <mergeCell ref="A8:G8"/>
    <mergeCell ref="A9:G9"/>
    <mergeCell ref="A10:G10"/>
    <mergeCell ref="B11:G11"/>
    <mergeCell ref="B12:G12"/>
  </mergeCells>
  <pageMargins left="0.7" right="0.7" top="0.75" bottom="0.75" header="0.3" footer="0.3"/>
  <pageSetup paperSize="9" orientation="portrait" r:id="rId1"/>
  <headerFooter>
    <oddFooter>&amp;R&amp;P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3"/>
  <sheetViews>
    <sheetView topLeftCell="A39" zoomScaleNormal="100" workbookViewId="0">
      <selection activeCell="K139" sqref="K139"/>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322" t="s">
        <v>212</v>
      </c>
      <c r="I2" s="322"/>
      <c r="J2" s="322"/>
      <c r="K2" s="322"/>
    </row>
    <row r="3" spans="1:255" hidden="1" outlineLevel="1" x14ac:dyDescent="0.2">
      <c r="H3" s="322" t="s">
        <v>213</v>
      </c>
      <c r="I3" s="322"/>
      <c r="J3" s="322"/>
      <c r="K3" s="322"/>
    </row>
    <row r="4" spans="1:255" hidden="1" outlineLevel="1" x14ac:dyDescent="0.2">
      <c r="H4" s="322" t="s">
        <v>214</v>
      </c>
      <c r="I4" s="322"/>
      <c r="J4" s="322"/>
      <c r="K4" s="322"/>
    </row>
    <row r="5" spans="1:255" s="14" customFormat="1" ht="11.25" hidden="1" outlineLevel="1" x14ac:dyDescent="0.2">
      <c r="J5" s="323" t="s">
        <v>215</v>
      </c>
      <c r="K5" s="324"/>
    </row>
    <row r="6" spans="1:255" s="16" customFormat="1" ht="9.75" hidden="1" outlineLevel="1" x14ac:dyDescent="0.2">
      <c r="I6" s="17" t="s">
        <v>216</v>
      </c>
      <c r="J6" s="325" t="s">
        <v>217</v>
      </c>
      <c r="K6" s="326"/>
    </row>
    <row r="7" spans="1:255" hidden="1" outlineLevel="1" x14ac:dyDescent="0.2">
      <c r="A7" s="21" t="s">
        <v>218</v>
      </c>
      <c r="B7" s="19"/>
      <c r="C7" s="300"/>
      <c r="D7" s="301"/>
      <c r="E7" s="301"/>
      <c r="F7" s="301"/>
      <c r="G7" s="301"/>
      <c r="I7" s="17" t="s">
        <v>219</v>
      </c>
      <c r="J7" s="320"/>
      <c r="K7" s="321"/>
      <c r="BR7" s="22">
        <f>C7</f>
        <v>0</v>
      </c>
      <c r="IU7" s="23"/>
    </row>
    <row r="8" spans="1:255" hidden="1" outlineLevel="1" x14ac:dyDescent="0.2">
      <c r="A8" s="21" t="s">
        <v>220</v>
      </c>
      <c r="B8" s="19"/>
      <c r="C8" s="302"/>
      <c r="D8" s="303"/>
      <c r="E8" s="303"/>
      <c r="F8" s="303"/>
      <c r="G8" s="303"/>
      <c r="I8" s="17" t="s">
        <v>219</v>
      </c>
      <c r="J8" s="320"/>
      <c r="K8" s="321"/>
      <c r="BR8" s="22">
        <f>C8</f>
        <v>0</v>
      </c>
      <c r="IU8" s="23"/>
    </row>
    <row r="9" spans="1:255" hidden="1" outlineLevel="1" x14ac:dyDescent="0.2">
      <c r="A9" s="21" t="s">
        <v>221</v>
      </c>
      <c r="B9" s="19"/>
      <c r="C9" s="302"/>
      <c r="D9" s="303"/>
      <c r="E9" s="303"/>
      <c r="F9" s="303"/>
      <c r="G9" s="303"/>
      <c r="I9" s="17" t="s">
        <v>219</v>
      </c>
      <c r="J9" s="320"/>
      <c r="K9" s="321"/>
      <c r="BR9" s="22">
        <f>C9</f>
        <v>0</v>
      </c>
      <c r="IU9" s="23"/>
    </row>
    <row r="10" spans="1:255" hidden="1" outlineLevel="1" x14ac:dyDescent="0.2">
      <c r="A10" s="21" t="s">
        <v>222</v>
      </c>
      <c r="B10" s="19"/>
      <c r="C10" s="302"/>
      <c r="D10" s="303"/>
      <c r="E10" s="303"/>
      <c r="F10" s="303"/>
      <c r="G10" s="303"/>
      <c r="I10" s="17" t="s">
        <v>219</v>
      </c>
      <c r="J10" s="320"/>
      <c r="K10" s="321"/>
      <c r="BR10" s="22">
        <f>C10</f>
        <v>0</v>
      </c>
      <c r="IU10" s="23"/>
    </row>
    <row r="11" spans="1:255" ht="38.25" hidden="1" outlineLevel="1" x14ac:dyDescent="0.2">
      <c r="A11" s="21" t="s">
        <v>223</v>
      </c>
      <c r="C11" s="327" t="s">
        <v>4</v>
      </c>
      <c r="D11" s="327"/>
      <c r="E11" s="327"/>
      <c r="F11" s="327"/>
      <c r="G11" s="327"/>
      <c r="J11" s="320"/>
      <c r="K11" s="328"/>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327" t="s">
        <v>4</v>
      </c>
      <c r="D12" s="327"/>
      <c r="E12" s="327"/>
      <c r="F12" s="327"/>
      <c r="G12" s="327"/>
      <c r="J12" s="320"/>
      <c r="K12" s="328"/>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329" t="s">
        <v>226</v>
      </c>
      <c r="D13" s="330"/>
      <c r="E13" s="330"/>
      <c r="F13" s="330"/>
      <c r="G13" s="330"/>
      <c r="I13" s="17" t="s">
        <v>227</v>
      </c>
      <c r="J13" s="320"/>
      <c r="K13" s="328"/>
      <c r="BS13" s="27" t="str">
        <f>C13</f>
        <v xml:space="preserve"> 5.1.1.1 Устройство котлована</v>
      </c>
      <c r="IU13" s="23"/>
    </row>
    <row r="14" spans="1:255" hidden="1" outlineLevel="1" x14ac:dyDescent="0.2">
      <c r="G14" s="332" t="s">
        <v>228</v>
      </c>
      <c r="H14" s="332"/>
      <c r="I14" s="28" t="s">
        <v>229</v>
      </c>
      <c r="J14" s="333"/>
      <c r="K14" s="334"/>
      <c r="BW14" s="30">
        <f>J14</f>
        <v>0</v>
      </c>
      <c r="IU14" s="23"/>
    </row>
    <row r="15" spans="1:255" hidden="1" outlineLevel="1" x14ac:dyDescent="0.2">
      <c r="I15" s="29" t="s">
        <v>230</v>
      </c>
      <c r="J15" s="335"/>
      <c r="K15" s="336"/>
    </row>
    <row r="16" spans="1:255" s="16" customFormat="1" ht="11.25" hidden="1" outlineLevel="1" x14ac:dyDescent="0.2">
      <c r="I16" s="17" t="s">
        <v>231</v>
      </c>
      <c r="J16" s="337"/>
      <c r="K16" s="338"/>
    </row>
    <row r="17" spans="1:255" hidden="1" outlineLevel="1" x14ac:dyDescent="0.2"/>
    <row r="18" spans="1:255" hidden="1" outlineLevel="1" x14ac:dyDescent="0.2">
      <c r="G18" s="339" t="s">
        <v>232</v>
      </c>
      <c r="H18" s="339" t="s">
        <v>233</v>
      </c>
      <c r="I18" s="341" t="s">
        <v>234</v>
      </c>
      <c r="J18" s="342"/>
    </row>
    <row r="19" spans="1:255" ht="13.5" hidden="1" outlineLevel="1" thickBot="1" x14ac:dyDescent="0.25">
      <c r="G19" s="340"/>
      <c r="H19" s="340"/>
      <c r="I19" s="33" t="s">
        <v>235</v>
      </c>
      <c r="J19" s="34" t="s">
        <v>236</v>
      </c>
    </row>
    <row r="20" spans="1:255" ht="19.5" hidden="1" outlineLevel="1" thickBot="1" x14ac:dyDescent="0.35">
      <c r="C20" s="307" t="s">
        <v>237</v>
      </c>
      <c r="D20" s="307"/>
      <c r="E20" s="307"/>
      <c r="F20" s="307"/>
      <c r="G20" s="36"/>
      <c r="H20" s="37"/>
      <c r="I20" s="38"/>
      <c r="J20" s="39"/>
      <c r="K20" s="40"/>
    </row>
    <row r="21" spans="1:255" ht="15.75" hidden="1" outlineLevel="1" x14ac:dyDescent="0.25">
      <c r="C21" s="343" t="s">
        <v>238</v>
      </c>
      <c r="D21" s="343"/>
      <c r="E21" s="343"/>
      <c r="F21" s="343"/>
    </row>
    <row r="22" spans="1:255" hidden="1" outlineLevel="1" x14ac:dyDescent="0.2">
      <c r="C22" s="308"/>
      <c r="D22" s="306"/>
      <c r="E22" s="306"/>
      <c r="F22" s="306"/>
    </row>
    <row r="23" spans="1:255" hidden="1" outlineLevel="1" x14ac:dyDescent="0.2">
      <c r="C23" s="344" t="s">
        <v>15</v>
      </c>
      <c r="D23" s="345"/>
      <c r="E23" s="345"/>
      <c r="F23" s="345"/>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346">
        <f>K140/1000</f>
        <v>297.327</v>
      </c>
      <c r="F26" s="346"/>
      <c r="G26" s="16" t="s">
        <v>242</v>
      </c>
      <c r="H26" s="16"/>
      <c r="I26" s="16"/>
      <c r="J26" s="16"/>
      <c r="K26" s="16"/>
    </row>
    <row r="27" spans="1:255" collapsed="1" x14ac:dyDescent="0.2"/>
    <row r="28" spans="1:255" outlineLevel="1" x14ac:dyDescent="0.2">
      <c r="K28" s="41" t="s">
        <v>243</v>
      </c>
    </row>
    <row r="29" spans="1:255" ht="24" outlineLevel="1" x14ac:dyDescent="0.2">
      <c r="A29" s="21" t="s">
        <v>223</v>
      </c>
      <c r="C29" s="331" t="s">
        <v>4</v>
      </c>
      <c r="D29" s="331"/>
      <c r="E29" s="331"/>
      <c r="F29" s="331"/>
      <c r="G29" s="331"/>
      <c r="H29" s="331"/>
      <c r="I29" s="331"/>
      <c r="J29" s="331"/>
      <c r="K29" s="331"/>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31" t="s">
        <v>4</v>
      </c>
      <c r="D30" s="331"/>
      <c r="E30" s="331"/>
      <c r="F30" s="331"/>
      <c r="G30" s="331"/>
      <c r="H30" s="331"/>
      <c r="I30" s="331"/>
      <c r="J30" s="331"/>
      <c r="K30" s="331"/>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351" t="s">
        <v>244</v>
      </c>
      <c r="D31" s="331"/>
      <c r="E31" s="331"/>
      <c r="F31" s="331"/>
      <c r="G31" s="331"/>
      <c r="H31" s="331"/>
      <c r="I31" s="331"/>
      <c r="J31" s="331"/>
      <c r="K31" s="331"/>
      <c r="BT31" s="44" t="str">
        <f>C31</f>
        <v xml:space="preserve"> 5.1.1.1 Устройство котлована </v>
      </c>
      <c r="IU31" s="23"/>
    </row>
    <row r="32" spans="1:255" outlineLevel="1" x14ac:dyDescent="0.2"/>
    <row r="33" spans="1:255" ht="18.75" outlineLevel="1" x14ac:dyDescent="0.3">
      <c r="A33" s="307" t="s">
        <v>245</v>
      </c>
      <c r="B33" s="307"/>
      <c r="C33" s="307"/>
      <c r="D33" s="307"/>
      <c r="E33" s="307"/>
      <c r="F33" s="307"/>
      <c r="G33" s="307"/>
      <c r="H33" s="307"/>
      <c r="I33" s="307"/>
      <c r="J33" s="307"/>
      <c r="K33" s="307"/>
    </row>
    <row r="34" spans="1:255" outlineLevel="1" x14ac:dyDescent="0.2">
      <c r="A34" s="352" t="s">
        <v>15</v>
      </c>
      <c r="B34" s="352"/>
      <c r="C34" s="352"/>
      <c r="D34" s="352"/>
      <c r="E34" s="352"/>
      <c r="F34" s="352"/>
      <c r="G34" s="352"/>
      <c r="H34" s="352"/>
      <c r="I34" s="352"/>
      <c r="J34" s="352"/>
      <c r="K34" s="352"/>
      <c r="BV34" s="26" t="str">
        <f>A34</f>
        <v>Устройство котлована</v>
      </c>
      <c r="IU34" s="23"/>
    </row>
    <row r="35" spans="1:255" outlineLevel="1" x14ac:dyDescent="0.2">
      <c r="A35" s="21" t="s">
        <v>246</v>
      </c>
      <c r="C35" s="331" t="s">
        <v>402</v>
      </c>
      <c r="D35" s="331"/>
      <c r="E35" s="331"/>
      <c r="F35" s="331"/>
      <c r="G35" s="331"/>
      <c r="H35" s="331"/>
      <c r="I35" s="331"/>
      <c r="J35" s="331"/>
      <c r="K35" s="331"/>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347" t="s">
        <v>255</v>
      </c>
      <c r="B42" s="349" t="s">
        <v>256</v>
      </c>
      <c r="C42" s="349" t="s">
        <v>257</v>
      </c>
      <c r="D42" s="349" t="s">
        <v>258</v>
      </c>
      <c r="E42" s="349" t="s">
        <v>259</v>
      </c>
      <c r="F42" s="349" t="s">
        <v>260</v>
      </c>
      <c r="G42" s="349" t="s">
        <v>261</v>
      </c>
      <c r="H42" s="349" t="s">
        <v>262</v>
      </c>
      <c r="I42" s="349" t="s">
        <v>263</v>
      </c>
      <c r="J42" s="349" t="s">
        <v>264</v>
      </c>
      <c r="K42" s="356" t="s">
        <v>265</v>
      </c>
    </row>
    <row r="43" spans="1:255" x14ac:dyDescent="0.2">
      <c r="A43" s="348"/>
      <c r="B43" s="350"/>
      <c r="C43" s="350"/>
      <c r="D43" s="350"/>
      <c r="E43" s="350"/>
      <c r="F43" s="350"/>
      <c r="G43" s="350"/>
      <c r="H43" s="350"/>
      <c r="I43" s="350"/>
      <c r="J43" s="350"/>
      <c r="K43" s="357"/>
    </row>
    <row r="44" spans="1:255" x14ac:dyDescent="0.2">
      <c r="A44" s="348"/>
      <c r="B44" s="350"/>
      <c r="C44" s="350"/>
      <c r="D44" s="350"/>
      <c r="E44" s="350"/>
      <c r="F44" s="350"/>
      <c r="G44" s="350"/>
      <c r="H44" s="350"/>
      <c r="I44" s="350"/>
      <c r="J44" s="350"/>
      <c r="K44" s="357"/>
    </row>
    <row r="45" spans="1:255" ht="13.5" thickBot="1" x14ac:dyDescent="0.25">
      <c r="A45" s="348"/>
      <c r="B45" s="350"/>
      <c r="C45" s="350"/>
      <c r="D45" s="350"/>
      <c r="E45" s="350"/>
      <c r="F45" s="350"/>
      <c r="G45" s="350"/>
      <c r="H45" s="350"/>
      <c r="I45" s="350"/>
      <c r="J45" s="350"/>
      <c r="K45" s="357"/>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358" t="s">
        <v>16</v>
      </c>
      <c r="D48" s="358"/>
      <c r="E48" s="358"/>
      <c r="F48" s="358"/>
      <c r="G48" s="358"/>
      <c r="H48" s="358"/>
      <c r="I48" s="358"/>
      <c r="J48" s="358"/>
      <c r="K48" s="358"/>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353">
        <f>R56</f>
        <v>11777</v>
      </c>
      <c r="I56" s="354"/>
      <c r="J56" s="353">
        <f>S56</f>
        <v>92547</v>
      </c>
      <c r="K56" s="355"/>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359"/>
      <c r="I57" s="360"/>
      <c r="J57" s="359"/>
      <c r="K57" s="361"/>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353">
        <f>R61</f>
        <v>16406</v>
      </c>
      <c r="I61" s="354"/>
      <c r="J61" s="353">
        <f>S61</f>
        <v>116807</v>
      </c>
      <c r="K61" s="355"/>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359"/>
      <c r="I62" s="360"/>
      <c r="J62" s="359"/>
      <c r="K62" s="361"/>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353">
        <f>R70</f>
        <v>1635</v>
      </c>
      <c r="I70" s="354"/>
      <c r="J70" s="353">
        <f>S70</f>
        <v>17065</v>
      </c>
      <c r="K70" s="355"/>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359"/>
      <c r="I71" s="360"/>
      <c r="J71" s="359"/>
      <c r="K71" s="361"/>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353">
        <f>R78</f>
        <v>4719</v>
      </c>
      <c r="I78" s="354"/>
      <c r="J78" s="353">
        <f>S78</f>
        <v>113690</v>
      </c>
      <c r="K78" s="355"/>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359"/>
      <c r="I79" s="360"/>
      <c r="J79" s="359"/>
      <c r="K79" s="361"/>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1" hidden="1" x14ac:dyDescent="0.2">
      <c r="C97" s="141" t="s">
        <v>294</v>
      </c>
      <c r="D97" s="137"/>
      <c r="E97" s="137"/>
      <c r="F97" s="137"/>
      <c r="G97" s="137"/>
      <c r="H97" s="137"/>
      <c r="I97" s="139">
        <f>EJ80</f>
        <v>0</v>
      </c>
      <c r="J97" s="137"/>
      <c r="K97" s="139">
        <f>CM80</f>
        <v>0</v>
      </c>
    </row>
    <row r="98" spans="3:11" hidden="1" x14ac:dyDescent="0.2">
      <c r="C98" s="141" t="s">
        <v>295</v>
      </c>
      <c r="D98" s="137"/>
      <c r="E98" s="137"/>
      <c r="F98" s="137"/>
      <c r="G98" s="137"/>
      <c r="H98" s="137"/>
      <c r="I98" s="139">
        <f>EK80</f>
        <v>0</v>
      </c>
      <c r="J98" s="137"/>
      <c r="K98" s="139">
        <f>CN80</f>
        <v>0</v>
      </c>
    </row>
    <row r="99" spans="3:11" x14ac:dyDescent="0.2">
      <c r="C99" s="141" t="s">
        <v>296</v>
      </c>
      <c r="D99" s="137"/>
      <c r="E99" s="137"/>
      <c r="F99" s="137"/>
      <c r="G99" s="137"/>
      <c r="H99" s="137"/>
      <c r="I99" s="139">
        <f>EL80</f>
        <v>2189</v>
      </c>
      <c r="J99" s="137"/>
      <c r="K99" s="139">
        <f>CO80</f>
        <v>55455</v>
      </c>
    </row>
    <row r="100" spans="3:11" hidden="1" x14ac:dyDescent="0.2">
      <c r="C100" s="141" t="s">
        <v>297</v>
      </c>
      <c r="D100" s="137"/>
      <c r="E100" s="137"/>
      <c r="F100" s="137"/>
      <c r="G100" s="137"/>
      <c r="H100" s="137"/>
      <c r="I100" s="139">
        <f>EM80</f>
        <v>0</v>
      </c>
      <c r="J100" s="137"/>
      <c r="K100" s="139">
        <f>CP80</f>
        <v>0</v>
      </c>
    </row>
    <row r="101" spans="3:11" hidden="1" x14ac:dyDescent="0.2">
      <c r="C101" s="141" t="s">
        <v>298</v>
      </c>
      <c r="D101" s="137"/>
      <c r="E101" s="137"/>
      <c r="F101" s="137"/>
      <c r="G101" s="137"/>
      <c r="H101" s="137"/>
      <c r="I101" s="139">
        <f>EN80</f>
        <v>0</v>
      </c>
      <c r="J101" s="137"/>
      <c r="K101" s="139">
        <f>CQ80</f>
        <v>0</v>
      </c>
    </row>
    <row r="102" spans="3:11" hidden="1" x14ac:dyDescent="0.2">
      <c r="C102" s="141" t="s">
        <v>299</v>
      </c>
      <c r="D102" s="137"/>
      <c r="E102" s="137"/>
      <c r="F102" s="137"/>
      <c r="G102" s="137"/>
      <c r="H102" s="137"/>
      <c r="I102" s="139">
        <f>EO80</f>
        <v>0</v>
      </c>
      <c r="J102" s="137"/>
      <c r="K102" s="139">
        <f>CR80</f>
        <v>0</v>
      </c>
    </row>
    <row r="103" spans="3:11" hidden="1" x14ac:dyDescent="0.2">
      <c r="C103" s="141" t="s">
        <v>300</v>
      </c>
      <c r="D103" s="137"/>
      <c r="E103" s="137"/>
      <c r="F103" s="137"/>
      <c r="G103" s="137"/>
      <c r="H103" s="137"/>
      <c r="I103" s="139">
        <f>EP80</f>
        <v>0</v>
      </c>
      <c r="J103" s="137"/>
      <c r="K103" s="139">
        <f>CS80</f>
        <v>0</v>
      </c>
    </row>
    <row r="104" spans="3:11" hidden="1" x14ac:dyDescent="0.2">
      <c r="C104" s="141" t="s">
        <v>301</v>
      </c>
      <c r="D104" s="137"/>
      <c r="E104" s="137"/>
      <c r="F104" s="137"/>
      <c r="G104" s="137"/>
      <c r="H104" s="137"/>
      <c r="I104" s="139">
        <f>EQ80</f>
        <v>0</v>
      </c>
      <c r="J104" s="137"/>
      <c r="K104" s="139">
        <f>CT80</f>
        <v>0</v>
      </c>
    </row>
    <row r="105" spans="3:11" hidden="1" x14ac:dyDescent="0.2">
      <c r="C105" s="141" t="s">
        <v>302</v>
      </c>
      <c r="D105" s="137"/>
      <c r="E105" s="137"/>
      <c r="F105" s="137"/>
      <c r="G105" s="137"/>
      <c r="H105" s="137"/>
      <c r="I105" s="139">
        <f>ER80</f>
        <v>0</v>
      </c>
      <c r="J105" s="137"/>
      <c r="K105" s="139">
        <f>CU80</f>
        <v>0</v>
      </c>
    </row>
    <row r="107" spans="3:11" x14ac:dyDescent="0.2">
      <c r="C107" s="143" t="s">
        <v>303</v>
      </c>
      <c r="D107" s="142"/>
      <c r="E107" s="142"/>
      <c r="F107" s="142"/>
      <c r="G107" s="142"/>
      <c r="H107" s="142"/>
      <c r="I107" s="144">
        <f>EX80</f>
        <v>27701</v>
      </c>
      <c r="J107" s="142"/>
      <c r="K107" s="144">
        <f>DA80*0.9</f>
        <v>170286.30000000002</v>
      </c>
    </row>
    <row r="108" spans="3:11" x14ac:dyDescent="0.2">
      <c r="C108" s="140" t="s">
        <v>283</v>
      </c>
      <c r="D108" s="133"/>
      <c r="E108" s="133"/>
      <c r="F108" s="133"/>
      <c r="G108" s="133"/>
      <c r="H108" s="133"/>
      <c r="I108" s="133"/>
      <c r="J108" s="133"/>
      <c r="K108" s="133"/>
    </row>
    <row r="109" spans="3:11" x14ac:dyDescent="0.2">
      <c r="C109" s="145" t="s">
        <v>304</v>
      </c>
      <c r="D109" s="142"/>
      <c r="E109" s="142"/>
      <c r="F109" s="142"/>
      <c r="G109" s="142"/>
      <c r="H109" s="142"/>
      <c r="I109" s="144">
        <f>EY80</f>
        <v>1304</v>
      </c>
      <c r="J109" s="142"/>
      <c r="K109" s="144">
        <f>DB80</f>
        <v>23899</v>
      </c>
    </row>
    <row r="110" spans="3:11" hidden="1" x14ac:dyDescent="0.2">
      <c r="C110" s="146" t="s">
        <v>305</v>
      </c>
      <c r="D110" s="13"/>
      <c r="E110" s="13"/>
      <c r="F110" s="13"/>
      <c r="G110" s="13"/>
      <c r="H110" s="13"/>
      <c r="I110" s="135">
        <f>EZ80</f>
        <v>0</v>
      </c>
      <c r="J110" s="13"/>
      <c r="K110" s="135">
        <f>DC80</f>
        <v>0</v>
      </c>
    </row>
    <row r="111" spans="3:11" hidden="1" x14ac:dyDescent="0.2">
      <c r="C111" s="140" t="s">
        <v>283</v>
      </c>
      <c r="D111" s="133"/>
      <c r="E111" s="133"/>
      <c r="F111" s="133"/>
      <c r="G111" s="133"/>
      <c r="H111" s="133"/>
      <c r="I111" s="133"/>
      <c r="J111" s="133"/>
      <c r="K111" s="133"/>
    </row>
    <row r="112" spans="3:11" hidden="1" x14ac:dyDescent="0.2">
      <c r="C112" s="147" t="s">
        <v>306</v>
      </c>
      <c r="D112" s="13"/>
      <c r="E112" s="13"/>
      <c r="F112" s="13"/>
      <c r="G112" s="13"/>
      <c r="H112" s="13"/>
      <c r="I112" s="135">
        <f>FA80</f>
        <v>0</v>
      </c>
      <c r="J112" s="13"/>
      <c r="K112" s="135">
        <f>DD80</f>
        <v>0</v>
      </c>
    </row>
    <row r="113" spans="1:11" hidden="1" x14ac:dyDescent="0.2">
      <c r="C113" s="147" t="s">
        <v>307</v>
      </c>
      <c r="D113" s="13"/>
      <c r="E113" s="13"/>
      <c r="F113" s="13"/>
      <c r="G113" s="13"/>
      <c r="H113" s="13"/>
      <c r="I113" s="135">
        <f>FB80</f>
        <v>0</v>
      </c>
      <c r="J113" s="13"/>
      <c r="K113" s="135">
        <f>DE80</f>
        <v>0</v>
      </c>
    </row>
    <row r="114" spans="1:11" hidden="1" x14ac:dyDescent="0.2">
      <c r="C114" s="149" t="s">
        <v>308</v>
      </c>
      <c r="D114" s="148"/>
      <c r="E114" s="148"/>
      <c r="F114" s="148"/>
      <c r="G114" s="148"/>
      <c r="H114" s="148"/>
      <c r="I114" s="150">
        <f>FC80</f>
        <v>0</v>
      </c>
      <c r="J114" s="148"/>
      <c r="K114" s="150">
        <f>DF80</f>
        <v>0</v>
      </c>
    </row>
    <row r="115" spans="1:11" hidden="1" x14ac:dyDescent="0.2">
      <c r="C115" s="151" t="s">
        <v>309</v>
      </c>
      <c r="D115" s="148"/>
      <c r="E115" s="148"/>
      <c r="F115" s="148"/>
      <c r="G115" s="148"/>
      <c r="H115" s="148"/>
      <c r="I115" s="150">
        <f>FD80</f>
        <v>0</v>
      </c>
      <c r="J115" s="148"/>
      <c r="K115" s="150">
        <f>DG80</f>
        <v>0</v>
      </c>
    </row>
    <row r="116" spans="1:11" hidden="1" x14ac:dyDescent="0.2">
      <c r="C116" s="151" t="s">
        <v>310</v>
      </c>
      <c r="D116" s="148"/>
      <c r="E116" s="148"/>
      <c r="F116" s="148"/>
      <c r="G116" s="148"/>
      <c r="H116" s="148"/>
      <c r="I116" s="150">
        <f>FE80</f>
        <v>0</v>
      </c>
      <c r="J116" s="148"/>
      <c r="K116" s="150">
        <f>DH80</f>
        <v>0</v>
      </c>
    </row>
    <row r="117" spans="1:11" hidden="1" x14ac:dyDescent="0.2">
      <c r="C117" s="153" t="s">
        <v>311</v>
      </c>
      <c r="D117" s="152"/>
      <c r="E117" s="152"/>
      <c r="F117" s="152"/>
      <c r="G117" s="152"/>
      <c r="H117" s="152"/>
      <c r="I117" s="154">
        <f>FF80</f>
        <v>0</v>
      </c>
      <c r="J117" s="152"/>
      <c r="K117" s="154">
        <f>DI80</f>
        <v>0</v>
      </c>
    </row>
    <row r="118" spans="1:11" hidden="1" x14ac:dyDescent="0.2">
      <c r="C118" s="155" t="s">
        <v>312</v>
      </c>
      <c r="D118" s="152"/>
      <c r="E118" s="152"/>
      <c r="F118" s="152"/>
      <c r="G118" s="152"/>
      <c r="H118" s="152"/>
      <c r="I118" s="154">
        <f>FG80</f>
        <v>0</v>
      </c>
      <c r="J118" s="152"/>
      <c r="K118" s="154">
        <f>DJ80</f>
        <v>0</v>
      </c>
    </row>
    <row r="119" spans="1:11" hidden="1" x14ac:dyDescent="0.2">
      <c r="C119" s="155" t="s">
        <v>313</v>
      </c>
      <c r="D119" s="152"/>
      <c r="E119" s="152"/>
      <c r="F119" s="152"/>
      <c r="G119" s="152"/>
      <c r="H119" s="152"/>
      <c r="I119" s="154">
        <f>FH80</f>
        <v>0</v>
      </c>
      <c r="J119" s="152"/>
      <c r="K119" s="154">
        <f>DK80</f>
        <v>0</v>
      </c>
    </row>
    <row r="120" spans="1:11" hidden="1" x14ac:dyDescent="0.2">
      <c r="C120" s="146" t="s">
        <v>85</v>
      </c>
      <c r="D120" s="13"/>
      <c r="E120" s="13"/>
      <c r="F120" s="13"/>
      <c r="G120" s="13"/>
      <c r="H120" s="13"/>
      <c r="I120" s="135">
        <f>FI80</f>
        <v>0</v>
      </c>
      <c r="J120" s="13"/>
      <c r="K120" s="135">
        <f>DL80</f>
        <v>0</v>
      </c>
    </row>
    <row r="121" spans="1:11" hidden="1" x14ac:dyDescent="0.2">
      <c r="C121" s="146" t="s">
        <v>91</v>
      </c>
      <c r="D121" s="13"/>
      <c r="E121" s="13"/>
      <c r="F121" s="13"/>
      <c r="G121" s="13"/>
      <c r="H121" s="13"/>
      <c r="I121" s="135">
        <f>FJ80</f>
        <v>0</v>
      </c>
      <c r="J121" s="13"/>
      <c r="K121" s="135">
        <f>DM80</f>
        <v>0</v>
      </c>
    </row>
    <row r="122" spans="1:11" x14ac:dyDescent="0.2">
      <c r="C122" s="138" t="s">
        <v>314</v>
      </c>
      <c r="D122" s="137"/>
      <c r="E122" s="137"/>
      <c r="F122" s="137"/>
      <c r="G122" s="137"/>
      <c r="H122" s="137"/>
      <c r="I122" s="139">
        <f>EW80+EY80</f>
        <v>3493</v>
      </c>
      <c r="J122" s="137"/>
      <c r="K122" s="139">
        <f>CZ80+DB80</f>
        <v>79354</v>
      </c>
    </row>
    <row r="124" spans="1:11" x14ac:dyDescent="0.2">
      <c r="A124" s="156"/>
      <c r="B124" s="156"/>
      <c r="C124" s="156" t="s">
        <v>93</v>
      </c>
      <c r="D124" s="156"/>
      <c r="E124" s="156"/>
      <c r="F124" s="156"/>
      <c r="G124" s="156"/>
      <c r="H124" s="156"/>
      <c r="I124" s="157">
        <f>FW80</f>
        <v>16406</v>
      </c>
      <c r="J124" s="156"/>
      <c r="K124" s="157">
        <f>DZ80</f>
        <v>116807</v>
      </c>
    </row>
    <row r="125" spans="1:11" x14ac:dyDescent="0.2">
      <c r="A125" s="156"/>
      <c r="B125" s="156"/>
      <c r="C125" s="156" t="s">
        <v>315</v>
      </c>
      <c r="D125" s="156"/>
      <c r="E125" s="156"/>
      <c r="F125" s="156"/>
      <c r="G125" s="156"/>
      <c r="H125" s="156"/>
      <c r="I125" s="157">
        <f>FK80</f>
        <v>3004</v>
      </c>
      <c r="J125" s="156"/>
      <c r="K125" s="157">
        <f>DN80*0.75</f>
        <v>47985.75</v>
      </c>
    </row>
    <row r="126" spans="1:11" x14ac:dyDescent="0.2">
      <c r="A126" s="156"/>
      <c r="B126" s="156"/>
      <c r="C126" s="156" t="s">
        <v>316</v>
      </c>
      <c r="D126" s="156"/>
      <c r="E126" s="156"/>
      <c r="F126" s="156"/>
      <c r="G126" s="156"/>
      <c r="H126" s="156"/>
      <c r="I126" s="157">
        <f>FL80</f>
        <v>1643</v>
      </c>
      <c r="J126" s="156"/>
      <c r="K126" s="157">
        <f>DO80*0.75</f>
        <v>23599.5</v>
      </c>
    </row>
    <row r="128" spans="1:11" x14ac:dyDescent="0.2">
      <c r="C128" s="25" t="s">
        <v>317</v>
      </c>
      <c r="D128" s="25"/>
      <c r="E128" s="25"/>
      <c r="F128" s="25"/>
      <c r="G128" s="25"/>
      <c r="H128" s="25"/>
      <c r="I128" s="158">
        <f>FM80</f>
        <v>34537</v>
      </c>
      <c r="J128" s="25"/>
      <c r="K128" s="158">
        <f>'1.Лок.смета.и.Акт'!K128</f>
        <v>297326.55000000005</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'1.Лок.смета.и.Акт'!K138</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318"/>
      <c r="D145" s="318"/>
      <c r="E145" s="318"/>
      <c r="F145" s="318"/>
      <c r="G145" s="163"/>
      <c r="H145" s="163"/>
      <c r="I145" s="318"/>
      <c r="J145" s="318"/>
      <c r="BY145" s="164">
        <f>C145</f>
        <v>0</v>
      </c>
      <c r="BZ145" s="164">
        <f>I145</f>
        <v>0</v>
      </c>
      <c r="IU145" s="23"/>
    </row>
    <row r="146" spans="1:255" s="166" customFormat="1" ht="11.25" hidden="1" outlineLevel="1" x14ac:dyDescent="0.2">
      <c r="A146" s="165"/>
      <c r="B146" s="165"/>
      <c r="C146" s="362" t="s">
        <v>330</v>
      </c>
      <c r="D146" s="362"/>
      <c r="E146" s="362"/>
      <c r="F146" s="362"/>
      <c r="G146" s="362"/>
      <c r="H146" s="362"/>
      <c r="I146" s="362" t="s">
        <v>331</v>
      </c>
      <c r="J146" s="362"/>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318"/>
      <c r="D148" s="318"/>
      <c r="E148" s="318"/>
      <c r="F148" s="318"/>
      <c r="G148" s="163"/>
      <c r="H148" s="163"/>
      <c r="I148" s="318"/>
      <c r="J148" s="318"/>
      <c r="BY148" s="164">
        <f>C148</f>
        <v>0</v>
      </c>
      <c r="BZ148" s="164">
        <f>I148</f>
        <v>0</v>
      </c>
      <c r="IU148" s="23"/>
    </row>
    <row r="149" spans="1:255" s="166" customFormat="1" ht="11.25" hidden="1" outlineLevel="1" x14ac:dyDescent="0.2">
      <c r="A149" s="165"/>
      <c r="B149" s="165"/>
      <c r="C149" s="362" t="s">
        <v>330</v>
      </c>
      <c r="D149" s="362"/>
      <c r="E149" s="362"/>
      <c r="F149" s="362"/>
      <c r="G149" s="362"/>
      <c r="H149" s="362"/>
      <c r="I149" s="362" t="s">
        <v>331</v>
      </c>
      <c r="J149" s="362"/>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318" t="s">
        <v>403</v>
      </c>
      <c r="D154" s="318"/>
      <c r="E154" s="318"/>
      <c r="F154" s="318"/>
      <c r="G154" s="163"/>
      <c r="H154" s="163"/>
      <c r="I154" s="318" t="s">
        <v>7</v>
      </c>
      <c r="J154" s="318"/>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362" t="s">
        <v>330</v>
      </c>
      <c r="D155" s="362"/>
      <c r="E155" s="362"/>
      <c r="F155" s="362"/>
      <c r="G155" s="362"/>
      <c r="H155" s="362"/>
      <c r="I155" s="362" t="s">
        <v>331</v>
      </c>
      <c r="J155" s="362"/>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318" t="s">
        <v>343</v>
      </c>
      <c r="D157" s="318"/>
      <c r="E157" s="318"/>
      <c r="F157" s="318"/>
      <c r="G157" s="163"/>
      <c r="H157" s="163"/>
      <c r="I157" s="318" t="s">
        <v>337</v>
      </c>
      <c r="J157" s="318"/>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362" t="s">
        <v>330</v>
      </c>
      <c r="D158" s="362"/>
      <c r="E158" s="362"/>
      <c r="F158" s="362"/>
      <c r="G158" s="362"/>
      <c r="H158" s="362"/>
      <c r="I158" s="362" t="s">
        <v>331</v>
      </c>
      <c r="J158" s="362"/>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318" t="s">
        <v>344</v>
      </c>
      <c r="D160" s="318"/>
      <c r="E160" s="318"/>
      <c r="F160" s="318"/>
      <c r="G160" s="163"/>
      <c r="H160" s="163"/>
      <c r="I160" s="318" t="s">
        <v>345</v>
      </c>
      <c r="J160" s="318"/>
      <c r="BY160" s="164" t="str">
        <f>C160</f>
        <v>Руководитель ПТО ООО "ОСУ-2"</v>
      </c>
      <c r="BZ160" s="164" t="str">
        <f>I160</f>
        <v>Когтев В. И.</v>
      </c>
      <c r="IU160" s="23"/>
    </row>
    <row r="161" spans="1:10" s="166" customFormat="1" ht="11.25" hidden="1" outlineLevel="1" x14ac:dyDescent="0.2">
      <c r="A161" s="165"/>
      <c r="B161" s="165"/>
      <c r="C161" s="362" t="s">
        <v>330</v>
      </c>
      <c r="D161" s="362"/>
      <c r="E161" s="362"/>
      <c r="F161" s="362"/>
      <c r="G161" s="362"/>
      <c r="H161" s="362"/>
      <c r="I161" s="362" t="s">
        <v>331</v>
      </c>
      <c r="J161" s="362"/>
    </row>
    <row r="162" spans="1:10" hidden="1" outlineLevel="1" x14ac:dyDescent="0.2">
      <c r="A162" s="18"/>
      <c r="B162" s="18"/>
      <c r="C162" s="18"/>
      <c r="D162" s="18"/>
      <c r="E162" s="18"/>
      <c r="F162" s="18"/>
      <c r="G162" s="11" t="s">
        <v>332</v>
      </c>
      <c r="H162" s="18"/>
      <c r="I162" s="18"/>
      <c r="J162" s="18"/>
    </row>
    <row r="163" spans="1:10" collapsed="1" x14ac:dyDescent="0.2"/>
  </sheetData>
  <mergeCells count="85">
    <mergeCell ref="C158:H158"/>
    <mergeCell ref="I158:J158"/>
    <mergeCell ref="C160:F160"/>
    <mergeCell ref="I160:J160"/>
    <mergeCell ref="C161:H161"/>
    <mergeCell ref="I161:J161"/>
    <mergeCell ref="C154:F154"/>
    <mergeCell ref="I154:J154"/>
    <mergeCell ref="C155:H155"/>
    <mergeCell ref="I155:J155"/>
    <mergeCell ref="C157:F157"/>
    <mergeCell ref="I157:J157"/>
    <mergeCell ref="C146:H146"/>
    <mergeCell ref="I146:J146"/>
    <mergeCell ref="C148:F148"/>
    <mergeCell ref="I148:J148"/>
    <mergeCell ref="C149:H149"/>
    <mergeCell ref="I149:J149"/>
    <mergeCell ref="H78:I78"/>
    <mergeCell ref="J78:K78"/>
    <mergeCell ref="H79:I79"/>
    <mergeCell ref="J79:K79"/>
    <mergeCell ref="C145:F145"/>
    <mergeCell ref="I145:J145"/>
    <mergeCell ref="H62:I62"/>
    <mergeCell ref="J62:K62"/>
    <mergeCell ref="H70:I70"/>
    <mergeCell ref="J70:K70"/>
    <mergeCell ref="H71:I71"/>
    <mergeCell ref="J71:K71"/>
    <mergeCell ref="H61:I61"/>
    <mergeCell ref="J61:K61"/>
    <mergeCell ref="F42:F45"/>
    <mergeCell ref="G42:G45"/>
    <mergeCell ref="H42:H45"/>
    <mergeCell ref="I42:I45"/>
    <mergeCell ref="J42:J45"/>
    <mergeCell ref="K42:K45"/>
    <mergeCell ref="C48:K48"/>
    <mergeCell ref="H56:I56"/>
    <mergeCell ref="J56:K56"/>
    <mergeCell ref="H57:I57"/>
    <mergeCell ref="J57:K57"/>
    <mergeCell ref="C30:K30"/>
    <mergeCell ref="C31:K31"/>
    <mergeCell ref="A33:K33"/>
    <mergeCell ref="A34:K34"/>
    <mergeCell ref="C35:K35"/>
    <mergeCell ref="A42:A45"/>
    <mergeCell ref="B42:B45"/>
    <mergeCell ref="C42:C45"/>
    <mergeCell ref="D42:D45"/>
    <mergeCell ref="E42:E45"/>
    <mergeCell ref="C29:K29"/>
    <mergeCell ref="G14:H14"/>
    <mergeCell ref="J14:K14"/>
    <mergeCell ref="J15:K15"/>
    <mergeCell ref="J16:K16"/>
    <mergeCell ref="G18:G19"/>
    <mergeCell ref="H18:H19"/>
    <mergeCell ref="I18:J18"/>
    <mergeCell ref="C20:F20"/>
    <mergeCell ref="C21:F21"/>
    <mergeCell ref="C22:F22"/>
    <mergeCell ref="C23:F23"/>
    <mergeCell ref="E26:F26"/>
    <mergeCell ref="C11:G11"/>
    <mergeCell ref="J11:K11"/>
    <mergeCell ref="C12:G12"/>
    <mergeCell ref="J12:K12"/>
    <mergeCell ref="C13:G13"/>
    <mergeCell ref="J13:K13"/>
    <mergeCell ref="C8:G8"/>
    <mergeCell ref="J8:K8"/>
    <mergeCell ref="C9:G9"/>
    <mergeCell ref="J9:K9"/>
    <mergeCell ref="C10:G10"/>
    <mergeCell ref="J10:K10"/>
    <mergeCell ref="C7:G7"/>
    <mergeCell ref="J7:K7"/>
    <mergeCell ref="H2:K2"/>
    <mergeCell ref="H3:K3"/>
    <mergeCell ref="H4:K4"/>
    <mergeCell ref="J5:K5"/>
    <mergeCell ref="J6:K6"/>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SUM('2.Лок.смета.и.Акт в ЕР'!AS47:'2.Лок.смета.и.Акт в ЕР'!AS79)</f>
        <v>0</v>
      </c>
      <c r="AZ14">
        <f>SUM('2.Лок.смета.и.Акт в ЕР'!AT47:'2.Лок.смета.и.Акт в ЕР'!AT79)</f>
        <v>0</v>
      </c>
      <c r="BA14">
        <f>SUM('2.Лок.смета.и.Акт в ЕР'!AU47:'2.Лок.смета.и.Акт в ЕР'!AU79)</f>
        <v>0</v>
      </c>
      <c r="BB14">
        <f>SUM('2.Лок.смета.и.Акт в ЕР'!AV47:'2.Лок.смета.и.Акт в ЕР'!AV79)</f>
        <v>0</v>
      </c>
      <c r="BC14">
        <f>SUM('2.Лок.смета.и.Акт в ЕР'!AW47:'2.Лок.смета.и.Акт в ЕР'!AW79)</f>
        <v>0</v>
      </c>
      <c r="BD14">
        <f>SUM('2.Лок.смета.и.Акт в ЕР'!AX47:'2.Лок.смета.и.Акт в ЕР'!AX79)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SUM('2.Лок.смета.и.Акт в ЕР'!GJ47:'2.Лок.смета.и.Акт в ЕР'!GJ79)</f>
        <v>29890</v>
      </c>
      <c r="EW14">
        <f>SUM('2.Лок.смета.и.Акт в ЕР'!GK47:'2.Лок.смета.и.Акт в ЕР'!GK79)</f>
        <v>2189</v>
      </c>
      <c r="EX14">
        <f>SUM('2.Лок.смета.и.Акт в ЕР'!GL47:'2.Лок.смета.и.Акт в ЕР'!GL79)</f>
        <v>27701</v>
      </c>
      <c r="EY14">
        <f>SUM('2.Лок.смета.и.Акт в ЕР'!GM47:'2.Лок.смета.и.Акт в ЕР'!GM79)</f>
        <v>1304</v>
      </c>
      <c r="EZ14">
        <f>SUM('2.Лок.смета.и.Акт в ЕР'!GN47:'2.Лок.смета.и.Акт в ЕР'!GN79)</f>
        <v>0</v>
      </c>
      <c r="FA14">
        <f>SUM('2.Лок.смета.и.Акт в ЕР'!GO47:'2.Лок.смета.и.Акт в ЕР'!GO79)</f>
        <v>0</v>
      </c>
      <c r="FB14">
        <f>SUM('2.Лок.смета.и.Акт в ЕР'!GP47:'2.Лок.смета.и.Акт в ЕР'!GP79)</f>
        <v>0</v>
      </c>
      <c r="FC14">
        <f>SUM('2.Лок.смета.и.Акт в ЕР'!GQ47:'2.Лок.смета.и.Акт в ЕР'!GQ79)</f>
        <v>0</v>
      </c>
      <c r="FD14">
        <f>SUM('2.Лок.смета.и.Акт в ЕР'!GR47:'2.Лок.смета.и.Акт в ЕР'!GR79)</f>
        <v>0</v>
      </c>
      <c r="FE14">
        <f>SUM('2.Лок.смета.и.Акт в ЕР'!GS47:'2.Лок.смета.и.Акт в ЕР'!GS79)</f>
        <v>0</v>
      </c>
      <c r="FF14">
        <f>SUM('2.Лок.смета.и.Акт в ЕР'!GT47:'2.Лок.смета.и.Акт в ЕР'!GT79)</f>
        <v>0</v>
      </c>
      <c r="FG14">
        <f>SUM('2.Лок.смета.и.Акт в ЕР'!GU47:'2.Лок.смета.и.Акт в ЕР'!GU79)</f>
        <v>0</v>
      </c>
      <c r="FH14">
        <f>SUM('2.Лок.смета.и.Акт в ЕР'!GV47:'2.Лок.смета.и.Акт в ЕР'!GV79)</f>
        <v>0</v>
      </c>
      <c r="FI14">
        <f>SUM('2.Лок.смета.и.Акт в ЕР'!GW47:'2.Лок.смета.и.Акт в ЕР'!GW79)</f>
        <v>0</v>
      </c>
      <c r="FJ14">
        <f>SUM('2.Лок.смета.и.Акт в ЕР'!GX47:'2.Лок.смета.и.Акт в ЕР'!GX79)</f>
        <v>0</v>
      </c>
      <c r="FK14">
        <f>SUM('2.Лок.смета.и.Акт в ЕР'!GY47:'2.Лок.смета.и.Акт в ЕР'!GY79)</f>
        <v>3004</v>
      </c>
      <c r="FL14">
        <f>SUM('2.Лок.смета.и.Акт в ЕР'!GZ47:'2.Лок.смета.и.Акт в ЕР'!GZ79)</f>
        <v>1643</v>
      </c>
      <c r="FM14">
        <f>SUM('2.Лок.смета.и.Акт в ЕР'!HA47:'2.Лок.смета.и.Акт в ЕР'!HA79)</f>
        <v>34537</v>
      </c>
      <c r="FN14">
        <f>SUM('2.Лок.смета.и.Акт в ЕР'!HB47:'2.Лок.смета.и.Акт в ЕР'!HB79)</f>
        <v>34537</v>
      </c>
      <c r="FO14">
        <f>SUM('2.Лок.смета.и.Акт в ЕР'!HC47:'2.Лок.смета.и.Акт в ЕР'!HC79)</f>
        <v>0</v>
      </c>
      <c r="FP14">
        <f>SUM('2.Лок.смета.и.Акт в ЕР'!HD47:'2.Лок.смета.и.Акт в ЕР'!HD79)</f>
        <v>0</v>
      </c>
      <c r="FQ14">
        <f>SUM('2.Лок.смета.и.Акт в ЕР'!HE47:'2.Лок.смета.и.Акт в ЕР'!HE79)</f>
        <v>0</v>
      </c>
      <c r="FR14">
        <f>'2.Лок.смета.и.Акт в ЕР'!FN80+'2.Лок.смета.и.Акт в ЕР'!FO80</f>
        <v>34537</v>
      </c>
      <c r="FS14">
        <f>SUM('2.Лок.смета.и.Акт в ЕР'!HG47:'2.Лок.смета.и.Акт в ЕР'!HG79)</f>
        <v>0</v>
      </c>
      <c r="FT14">
        <f>SUM('2.Лок.смета.и.Акт в ЕР'!HH47:'2.Лок.смета.и.Акт в ЕР'!HH79)</f>
        <v>0</v>
      </c>
      <c r="FU14">
        <f>SUM('2.Лок.смета.и.Акт в ЕР'!HI47:'2.Лок.смета.и.Акт в ЕР'!HI79)</f>
        <v>0</v>
      </c>
      <c r="FV14">
        <f>SUM('2.Лок.смета.и.Акт в ЕР'!HJ47:'2.Лок.смета.и.Акт в ЕР'!HJ79)</f>
        <v>0</v>
      </c>
      <c r="FW14">
        <f>SUM('2.Лок.смета.и.Акт в ЕР'!HK47:'2.Лок.смета.и.Акт в ЕР'!HK79)</f>
        <v>16406</v>
      </c>
      <c r="FX14">
        <f>SUMIF('2.Лок.смета.и.Акт в ЕР'!CV47:'2.Лок.смета.и.Акт в ЕР'!CV79,1,'2.Лок.смета.и.Акт в ЕР'!GK47:'2.Лок.смета.и.Акт в ЕР'!GK79)</f>
        <v>2189</v>
      </c>
      <c r="FY14">
        <f>SUMIF('2.Лок.смета.и.Акт в ЕР'!CV47:'2.Лок.смета.и.Акт в ЕР'!CV79,2,'2.Лок.смета.и.Акт в ЕР'!GK47:'2.Лок.смета.и.Акт в ЕР'!GK79)</f>
        <v>0</v>
      </c>
      <c r="FZ14">
        <f>SUMIF('2.Лок.смета.и.Акт в ЕР'!CV47:'2.Лок.смета.и.Акт в ЕР'!CV79,5,'2.Лок.смета.и.Акт в ЕР'!GK47:'2.Лок.смета.и.Акт в ЕР'!GK79)</f>
        <v>0</v>
      </c>
      <c r="GA14">
        <f>SUMIF('2.Лок.смета.и.Акт в ЕР'!CV47:'2.Лок.смета.и.Акт в ЕР'!CV79,4,'2.Лок.смета.и.Акт в ЕР'!GK47:'2.Лок.смета.и.Акт в ЕР'!GK79)</f>
        <v>0</v>
      </c>
      <c r="GB14">
        <f>SUMIF('2.Лок.смета.и.Акт в ЕР'!CV47:'2.Лок.смета.и.Акт в ЕР'!CV79,1,'2.Лок.смета.и.Акт в ЕР'!GL47:'2.Лок.смета.и.Акт в ЕР'!GL79)</f>
        <v>27701</v>
      </c>
      <c r="GC14">
        <f>SUMIF('2.Лок.смета.и.Акт в ЕР'!CV47:'2.Лок.смета.и.Акт в ЕР'!CV79,2,'2.Лок.смета.и.Акт в ЕР'!GL47:'2.Лок.смета.и.Акт в ЕР'!GL79)</f>
        <v>0</v>
      </c>
      <c r="GD14">
        <f>SUMIF('2.Лок.смета.и.Акт в ЕР'!CV47:'2.Лок.смета.и.Акт в ЕР'!CV79,4,'2.Лок.смета.и.Акт в ЕР'!GL47:'2.Лок.смета.и.Акт в ЕР'!GL79)</f>
        <v>0</v>
      </c>
      <c r="GE14">
        <f>SUMIF('2.Лок.смета.и.Акт в ЕР'!CV47:'2.Лок.смета.и.Акт в ЕР'!CV79,1,'2.Лок.смета.и.Акт в ЕР'!GQ47:'2.Лок.смета.и.Акт в ЕР'!GQ79)</f>
        <v>0</v>
      </c>
      <c r="GF14">
        <f>SUMIF('2.Лок.смета.и.Акт в ЕР'!CV47:'2.Лок.смета.и.Акт в ЕР'!CV79,2,'2.Лок.смета.и.Акт в ЕР'!GQ47:'2.Лок.смета.и.Акт в ЕР'!GQ79)</f>
        <v>0</v>
      </c>
      <c r="GG14">
        <f>SUMIF('2.Лок.смета.и.Акт в ЕР'!CV47:'2.Лок.смета.и.Акт в ЕР'!CV79,4,'2.Лок.смета.и.Акт в ЕР'!GQ47:'2.Лок.смета.и.Акт в ЕР'!GQ79)</f>
        <v>0</v>
      </c>
      <c r="IB14">
        <f>SUM('2.Лок.смета.и.Акт в ЕР'!HO47:'2.Лок.смета.и.Акт в ЕР'!HO79)</f>
        <v>16406</v>
      </c>
      <c r="IC14">
        <f>SUM('2.Лок.смета.и.Акт в ЕР'!HQ47:'2.Лок.смета.и.Акт в ЕР'!HQ79)</f>
        <v>0</v>
      </c>
      <c r="ID14">
        <f>SUM('2.Лок.смета.и.Акт в ЕР'!HS47:'2.Лок.смета.и.Акт в ЕР'!HS79)</f>
        <v>0</v>
      </c>
      <c r="IE14">
        <f>SUM('2.Лок.смета.и.Акт в ЕР'!HU47:'2.Лок.смета.и.Акт в ЕР'!HU79)</f>
        <v>0</v>
      </c>
      <c r="IF14">
        <f>SUM('2.Лок.смета.и.Акт в ЕР'!HY47:'2.Лок.смета.и.Акт в ЕР'!HY79)</f>
        <v>0</v>
      </c>
      <c r="IG14">
        <f>SUM('2.Лок.смета.и.Акт в ЕР'!HZ47:'2.Лок.смета.и.Акт в ЕР'!HZ79)</f>
        <v>0</v>
      </c>
      <c r="IH14">
        <f>SUM('2.Лок.смета.и.Акт в ЕР'!HL47:'2.Лок.смета.и.Акт в ЕР'!HL79)</f>
        <v>18131</v>
      </c>
      <c r="II14">
        <f>SUM('2.Лок.смета.и.Акт в ЕР'!HN47:'2.Лок.смета.и.Акт в ЕР'!HN79)</f>
        <v>18131</v>
      </c>
      <c r="IJ14">
        <f>SUM('2.Лок.смета.и.Акт в ЕР'!HP47:'2.Лок.смета.и.Акт в ЕР'!HP79)</f>
        <v>0</v>
      </c>
      <c r="IK14">
        <f>SUM('2.Лок.смета.и.Акт в ЕР'!HR47:'2.Лок.смета.и.Акт в ЕР'!HR79)</f>
        <v>0</v>
      </c>
      <c r="IL14">
        <f>SUM('2.Лок.смета.и.Акт в ЕР'!HT47:'2.Лок.смета.и.Акт в ЕР'!HT79)</f>
        <v>0</v>
      </c>
      <c r="IM14">
        <f>SUM('2.Лок.смета.и.Акт в ЕР'!HW47:'2.Лок.смета.и.Акт в ЕР'!HW79)</f>
        <v>0</v>
      </c>
      <c r="IN14">
        <f>SUMIF('2.Лок.смета.и.Акт в ЕР'!CV47:'2.Лок.смета.и.Акт в ЕР'!CV79,1,'2.Лок.смета.и.Акт в ЕР'!GY47:'2.Лок.смета.и.Акт в ЕР'!GY79)</f>
        <v>3004</v>
      </c>
      <c r="IO14">
        <f>SUMIF('2.Лок.смета.и.Акт в ЕР'!CV47:'2.Лок.смета.и.Акт в ЕР'!CV79,2,'2.Лок.смета.и.Акт в ЕР'!GY47:'2.Лок.смета.и.Акт в ЕР'!GY79)</f>
        <v>0</v>
      </c>
      <c r="IP14">
        <f>SUMIF('2.Лок.смета.и.Акт в ЕР'!CV47:'2.Лок.смета.и.Акт в ЕР'!CV79,5,'2.Лок.смета.и.Акт в ЕР'!GY47:'2.Лок.смета.и.Акт в ЕР'!GY79)</f>
        <v>0</v>
      </c>
      <c r="IQ14">
        <f>SUMIF('2.Лок.смета.и.Акт в ЕР'!CV47:'2.Лок.смета.и.Акт в ЕР'!CV79,4,'2.Лок.смета.и.Акт в ЕР'!GY47:'2.Лок.смета.и.Акт в ЕР'!GY79)</f>
        <v>0</v>
      </c>
      <c r="IR14">
        <f>SUMIF('2.Лок.смета.и.Акт в ЕР'!CV47:'2.Лок.смета.и.Акт в ЕР'!CV79,1,'2.Лок.смета.и.Акт в ЕР'!GZ47:'2.Лок.смета.и.Акт в ЕР'!GZ79)</f>
        <v>1643</v>
      </c>
      <c r="IS14">
        <f>SUMIF('2.Лок.смета.и.Акт в ЕР'!CV47:'2.Лок.смета.и.Акт в ЕР'!CV79,2,'2.Лок.смета.и.Акт в ЕР'!GZ47:'2.Лок.смета.и.Акт в ЕР'!GZ79)</f>
        <v>0</v>
      </c>
      <c r="IT14">
        <f>SUMIF('2.Лок.смета.и.Акт в ЕР'!CV47:'2.Лок.смета.и.Акт в ЕР'!CV79,5,'2.Лок.смета.и.Акт в ЕР'!GZ47:'2.Лок.смета.и.Акт в ЕР'!GZ79)</f>
        <v>0</v>
      </c>
      <c r="IU14">
        <f>SUMIF('2.Лок.смета.и.Акт в ЕР'!CV47:'2.Лок.смета.и.Акт в ЕР'!CV79,4,'2.Лок.смета.и.Акт в ЕР'!GZ47:'2.Лок.смета.и.Акт в ЕР'!GZ79)</f>
        <v>0</v>
      </c>
    </row>
    <row r="15" spans="1:255" x14ac:dyDescent="0.2">
      <c r="A15">
        <v>999</v>
      </c>
      <c r="B15" t="s">
        <v>340</v>
      </c>
    </row>
    <row r="80" spans="57:68" x14ac:dyDescent="0.2">
      <c r="BE80">
        <f>SUMIF('2.Лок.смета.и.Акт в ЕР'!CV47:'2.Лок.смета.и.Акт в ЕР'!CV79,1,'2.Лок.смета.и.Акт в ЕР'!AV47:'2.Лок.смета.и.Акт в ЕР'!AV79)</f>
        <v>0</v>
      </c>
      <c r="BF80">
        <f>SUMIF('2.Лок.смета.и.Акт в ЕР'!CV47:'2.Лок.смета.и.Акт в ЕР'!CV79,2,'2.Лок.смета.и.Акт в ЕР'!AV47:'2.Лок.смета.и.Акт в ЕР'!AV79)</f>
        <v>0</v>
      </c>
      <c r="BG80">
        <f>SUMIF('2.Лок.смета.и.Акт в ЕР'!CV47:'2.Лок.смета.и.Акт в ЕР'!CV79,5,'2.Лок.смета.и.Акт в ЕР'!AV47:'2.Лок.смета.и.Акт в ЕР'!AV79)</f>
        <v>0</v>
      </c>
      <c r="BH80">
        <f>SUMIF('2.Лок.смета.и.Акт в ЕР'!CV47:'2.Лок.смета.и.Акт в ЕР'!CV79,4,'2.Лок.смета.и.Акт в ЕР'!AV47:'2.Лок.смета.и.Акт в ЕР'!AV79)</f>
        <v>0</v>
      </c>
      <c r="BI80">
        <f>SUMIF('2.Лок.смета.и.Акт в ЕР'!CV47:'2.Лок.смета.и.Акт в ЕР'!CV79,1,'2.Лок.смета.и.Акт в ЕР'!AW47:'2.Лок.смета.и.Акт в ЕР'!AW79)</f>
        <v>0</v>
      </c>
      <c r="BJ80">
        <f>SUMIF('2.Лок.смета.и.Акт в ЕР'!CV47:'2.Лок.смета.и.Акт в ЕР'!CV79,2,'2.Лок.смета.и.Акт в ЕР'!AW47:'2.Лок.смета.и.Акт в ЕР'!AW79)</f>
        <v>0</v>
      </c>
      <c r="BK80">
        <f>SUMIF('2.Лок.смета.и.Акт в ЕР'!CV47:'2.Лок.смета.и.Акт в ЕР'!CV79,5,'2.Лок.смета.и.Акт в ЕР'!AW47:'2.Лок.смета.и.Акт в ЕР'!AW79)</f>
        <v>0</v>
      </c>
      <c r="BL80">
        <f>SUMIF('2.Лок.смета.и.Акт в ЕР'!CV47:'2.Лок.смета.и.Акт в ЕР'!CV79,4,'2.Лок.смета.и.Акт в ЕР'!AW47:'2.Лок.смета.и.Акт в ЕР'!AW79)</f>
        <v>0</v>
      </c>
      <c r="BM80">
        <f>SUMIF('2.Лок.смета.и.Акт в ЕР'!CV47:'2.Лок.смета.и.Акт в ЕР'!CV79,1,'2.Лок.смета.и.Акт в ЕР'!AX47:'2.Лок.смета.и.Акт в ЕР'!AX79)</f>
        <v>0</v>
      </c>
      <c r="BN80">
        <f>SUMIF('2.Лок.смета.и.Акт в ЕР'!CV47:'2.Лок.смета.и.Акт в ЕР'!CV79,2,'2.Лок.смета.и.Акт в ЕР'!AX47:'2.Лок.смета.и.Акт в ЕР'!AX79)</f>
        <v>0</v>
      </c>
      <c r="BO80">
        <f>SUMIF('2.Лок.смета.и.Акт в ЕР'!CV47:'2.Лок.смета.и.Акт в ЕР'!CV79,5,'2.Лок.смета.и.Акт в ЕР'!AX47:'2.Лок.смета.и.Акт в ЕР'!AX79)</f>
        <v>0</v>
      </c>
      <c r="BP80">
        <f>SUMIF('2.Лок.смета.и.Акт в ЕР'!CV47:'2.Лок.смета.и.Акт в ЕР'!CV79,4,'2.Лок.смета.и.Акт в ЕР'!AX47:'2.Лок.смета.и.Акт в ЕР'!AX79)</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4"/>
  <sheetViews>
    <sheetView zoomScaleNormal="100" workbookViewId="0">
      <selection activeCell="C31" sqref="C31:K31"/>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322" t="s">
        <v>212</v>
      </c>
      <c r="I2" s="322"/>
      <c r="J2" s="322"/>
      <c r="K2" s="322"/>
    </row>
    <row r="3" spans="1:255" hidden="1" outlineLevel="1" x14ac:dyDescent="0.2">
      <c r="H3" s="322" t="s">
        <v>213</v>
      </c>
      <c r="I3" s="322"/>
      <c r="J3" s="322"/>
      <c r="K3" s="322"/>
    </row>
    <row r="4" spans="1:255" hidden="1" outlineLevel="1" x14ac:dyDescent="0.2">
      <c r="H4" s="322" t="s">
        <v>214</v>
      </c>
      <c r="I4" s="322"/>
      <c r="J4" s="322"/>
      <c r="K4" s="322"/>
    </row>
    <row r="5" spans="1:255" s="14" customFormat="1" ht="11.25" hidden="1" outlineLevel="1" x14ac:dyDescent="0.2">
      <c r="J5" s="323" t="s">
        <v>215</v>
      </c>
      <c r="K5" s="324"/>
    </row>
    <row r="6" spans="1:255" s="16" customFormat="1" ht="9.75" hidden="1" outlineLevel="1" x14ac:dyDescent="0.2">
      <c r="I6" s="17" t="s">
        <v>216</v>
      </c>
      <c r="J6" s="325" t="s">
        <v>217</v>
      </c>
      <c r="K6" s="326"/>
    </row>
    <row r="7" spans="1:255" hidden="1" outlineLevel="1" x14ac:dyDescent="0.2">
      <c r="A7" s="21" t="s">
        <v>218</v>
      </c>
      <c r="B7" s="19"/>
      <c r="C7" s="300"/>
      <c r="D7" s="301"/>
      <c r="E7" s="301"/>
      <c r="F7" s="301"/>
      <c r="G7" s="301"/>
      <c r="I7" s="17" t="s">
        <v>219</v>
      </c>
      <c r="J7" s="320"/>
      <c r="K7" s="321"/>
      <c r="BR7" s="22">
        <f>C7</f>
        <v>0</v>
      </c>
      <c r="IU7" s="23"/>
    </row>
    <row r="8" spans="1:255" hidden="1" outlineLevel="1" x14ac:dyDescent="0.2">
      <c r="A8" s="21" t="s">
        <v>220</v>
      </c>
      <c r="B8" s="19"/>
      <c r="C8" s="302"/>
      <c r="D8" s="303"/>
      <c r="E8" s="303"/>
      <c r="F8" s="303"/>
      <c r="G8" s="303"/>
      <c r="I8" s="17" t="s">
        <v>219</v>
      </c>
      <c r="J8" s="320"/>
      <c r="K8" s="321"/>
      <c r="BR8" s="22">
        <f>C8</f>
        <v>0</v>
      </c>
      <c r="IU8" s="23"/>
    </row>
    <row r="9" spans="1:255" hidden="1" outlineLevel="1" x14ac:dyDescent="0.2">
      <c r="A9" s="21" t="s">
        <v>221</v>
      </c>
      <c r="B9" s="19"/>
      <c r="C9" s="302"/>
      <c r="D9" s="303"/>
      <c r="E9" s="303"/>
      <c r="F9" s="303"/>
      <c r="G9" s="303"/>
      <c r="I9" s="17" t="s">
        <v>219</v>
      </c>
      <c r="J9" s="320"/>
      <c r="K9" s="321"/>
      <c r="BR9" s="22">
        <f>C9</f>
        <v>0</v>
      </c>
      <c r="IU9" s="23"/>
    </row>
    <row r="10" spans="1:255" hidden="1" outlineLevel="1" x14ac:dyDescent="0.2">
      <c r="A10" s="21" t="s">
        <v>222</v>
      </c>
      <c r="B10" s="19"/>
      <c r="C10" s="302"/>
      <c r="D10" s="303"/>
      <c r="E10" s="303"/>
      <c r="F10" s="303"/>
      <c r="G10" s="303"/>
      <c r="I10" s="17" t="s">
        <v>219</v>
      </c>
      <c r="J10" s="320"/>
      <c r="K10" s="321"/>
      <c r="BR10" s="22">
        <f>C10</f>
        <v>0</v>
      </c>
      <c r="IU10" s="23"/>
    </row>
    <row r="11" spans="1:255" ht="38.25" hidden="1" outlineLevel="1" x14ac:dyDescent="0.2">
      <c r="A11" s="21" t="s">
        <v>223</v>
      </c>
      <c r="C11" s="327" t="s">
        <v>4</v>
      </c>
      <c r="D11" s="327"/>
      <c r="E11" s="327"/>
      <c r="F11" s="327"/>
      <c r="G11" s="327"/>
      <c r="J11" s="320"/>
      <c r="K11" s="328"/>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327" t="s">
        <v>4</v>
      </c>
      <c r="D12" s="327"/>
      <c r="E12" s="327"/>
      <c r="F12" s="327"/>
      <c r="G12" s="327"/>
      <c r="J12" s="320"/>
      <c r="K12" s="328"/>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329" t="s">
        <v>226</v>
      </c>
      <c r="D13" s="330"/>
      <c r="E13" s="330"/>
      <c r="F13" s="330"/>
      <c r="G13" s="330"/>
      <c r="I13" s="17" t="s">
        <v>227</v>
      </c>
      <c r="J13" s="320"/>
      <c r="K13" s="328"/>
      <c r="BS13" s="27" t="str">
        <f>C13</f>
        <v xml:space="preserve"> 5.1.1.1 Устройство котлована</v>
      </c>
      <c r="IU13" s="23"/>
    </row>
    <row r="14" spans="1:255" hidden="1" outlineLevel="1" x14ac:dyDescent="0.2">
      <c r="G14" s="332" t="s">
        <v>228</v>
      </c>
      <c r="H14" s="332"/>
      <c r="I14" s="28" t="s">
        <v>229</v>
      </c>
      <c r="J14" s="333"/>
      <c r="K14" s="334"/>
      <c r="BW14" s="30">
        <f>J14</f>
        <v>0</v>
      </c>
      <c r="IU14" s="23"/>
    </row>
    <row r="15" spans="1:255" hidden="1" outlineLevel="1" x14ac:dyDescent="0.2">
      <c r="I15" s="29" t="s">
        <v>230</v>
      </c>
      <c r="J15" s="335"/>
      <c r="K15" s="336"/>
    </row>
    <row r="16" spans="1:255" s="16" customFormat="1" ht="11.25" hidden="1" outlineLevel="1" x14ac:dyDescent="0.2">
      <c r="I16" s="17" t="s">
        <v>231</v>
      </c>
      <c r="J16" s="337"/>
      <c r="K16" s="338"/>
    </row>
    <row r="17" spans="1:255" hidden="1" outlineLevel="1" x14ac:dyDescent="0.2"/>
    <row r="18" spans="1:255" hidden="1" outlineLevel="1" x14ac:dyDescent="0.2">
      <c r="G18" s="339" t="s">
        <v>232</v>
      </c>
      <c r="H18" s="339" t="s">
        <v>233</v>
      </c>
      <c r="I18" s="341" t="s">
        <v>234</v>
      </c>
      <c r="J18" s="342"/>
    </row>
    <row r="19" spans="1:255" ht="13.5" hidden="1" outlineLevel="1" thickBot="1" x14ac:dyDescent="0.25">
      <c r="G19" s="340"/>
      <c r="H19" s="340"/>
      <c r="I19" s="33" t="s">
        <v>235</v>
      </c>
      <c r="J19" s="34" t="s">
        <v>236</v>
      </c>
    </row>
    <row r="20" spans="1:255" ht="19.5" hidden="1" outlineLevel="1" thickBot="1" x14ac:dyDescent="0.35">
      <c r="C20" s="307" t="s">
        <v>237</v>
      </c>
      <c r="D20" s="307"/>
      <c r="E20" s="307"/>
      <c r="F20" s="307"/>
      <c r="G20" s="36"/>
      <c r="H20" s="37"/>
      <c r="I20" s="38"/>
      <c r="J20" s="39"/>
      <c r="K20" s="40"/>
    </row>
    <row r="21" spans="1:255" ht="15.75" hidden="1" outlineLevel="1" x14ac:dyDescent="0.25">
      <c r="C21" s="343" t="s">
        <v>238</v>
      </c>
      <c r="D21" s="343"/>
      <c r="E21" s="343"/>
      <c r="F21" s="343"/>
    </row>
    <row r="22" spans="1:255" hidden="1" outlineLevel="1" x14ac:dyDescent="0.2">
      <c r="C22" s="308"/>
      <c r="D22" s="306"/>
      <c r="E22" s="306"/>
      <c r="F22" s="306"/>
    </row>
    <row r="23" spans="1:255" hidden="1" outlineLevel="1" x14ac:dyDescent="0.2">
      <c r="C23" s="344" t="s">
        <v>15</v>
      </c>
      <c r="D23" s="345"/>
      <c r="E23" s="345"/>
      <c r="F23" s="345"/>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346">
        <f>K140/1000</f>
        <v>297.327</v>
      </c>
      <c r="F26" s="346"/>
      <c r="G26" s="16" t="s">
        <v>242</v>
      </c>
      <c r="H26" s="16"/>
      <c r="I26" s="16"/>
      <c r="J26" s="16"/>
      <c r="K26" s="16"/>
    </row>
    <row r="27" spans="1:255" collapsed="1" x14ac:dyDescent="0.2"/>
    <row r="28" spans="1:255" outlineLevel="1" x14ac:dyDescent="0.2">
      <c r="K28" s="41" t="s">
        <v>243</v>
      </c>
    </row>
    <row r="29" spans="1:255" ht="24" outlineLevel="1" x14ac:dyDescent="0.2">
      <c r="A29" s="21" t="s">
        <v>223</v>
      </c>
      <c r="C29" s="331" t="s">
        <v>4</v>
      </c>
      <c r="D29" s="331"/>
      <c r="E29" s="331"/>
      <c r="F29" s="331"/>
      <c r="G29" s="331"/>
      <c r="H29" s="331"/>
      <c r="I29" s="331"/>
      <c r="J29" s="331"/>
      <c r="K29" s="331"/>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31" t="s">
        <v>4</v>
      </c>
      <c r="D30" s="331"/>
      <c r="E30" s="331"/>
      <c r="F30" s="331"/>
      <c r="G30" s="331"/>
      <c r="H30" s="331"/>
      <c r="I30" s="331"/>
      <c r="J30" s="331"/>
      <c r="K30" s="331"/>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351" t="s">
        <v>244</v>
      </c>
      <c r="D31" s="331"/>
      <c r="E31" s="331"/>
      <c r="F31" s="331"/>
      <c r="G31" s="331"/>
      <c r="H31" s="331"/>
      <c r="I31" s="331"/>
      <c r="J31" s="331"/>
      <c r="K31" s="331"/>
      <c r="BT31" s="44" t="str">
        <f>C31</f>
        <v xml:space="preserve"> 5.1.1.1 Устройство котлована </v>
      </c>
      <c r="IU31" s="23"/>
    </row>
    <row r="32" spans="1:255" outlineLevel="1" x14ac:dyDescent="0.2"/>
    <row r="33" spans="1:255" ht="18.75" outlineLevel="1" x14ac:dyDescent="0.3">
      <c r="A33" s="307" t="s">
        <v>245</v>
      </c>
      <c r="B33" s="307"/>
      <c r="C33" s="307"/>
      <c r="D33" s="307"/>
      <c r="E33" s="307"/>
      <c r="F33" s="307"/>
      <c r="G33" s="307"/>
      <c r="H33" s="307"/>
      <c r="I33" s="307"/>
      <c r="J33" s="307"/>
      <c r="K33" s="307"/>
    </row>
    <row r="34" spans="1:255" outlineLevel="1" x14ac:dyDescent="0.2">
      <c r="A34" s="352" t="s">
        <v>15</v>
      </c>
      <c r="B34" s="352"/>
      <c r="C34" s="352"/>
      <c r="D34" s="352"/>
      <c r="E34" s="352"/>
      <c r="F34" s="352"/>
      <c r="G34" s="352"/>
      <c r="H34" s="352"/>
      <c r="I34" s="352"/>
      <c r="J34" s="352"/>
      <c r="K34" s="352"/>
      <c r="BV34" s="26" t="str">
        <f>A34</f>
        <v>Устройство котлована</v>
      </c>
      <c r="IU34" s="23"/>
    </row>
    <row r="35" spans="1:255" outlineLevel="1" x14ac:dyDescent="0.2">
      <c r="A35" s="21" t="s">
        <v>246</v>
      </c>
      <c r="C35" s="331" t="s">
        <v>402</v>
      </c>
      <c r="D35" s="331"/>
      <c r="E35" s="331"/>
      <c r="F35" s="331"/>
      <c r="G35" s="331"/>
      <c r="H35" s="331"/>
      <c r="I35" s="331"/>
      <c r="J35" s="331"/>
      <c r="K35" s="331"/>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347" t="s">
        <v>255</v>
      </c>
      <c r="B42" s="349" t="s">
        <v>256</v>
      </c>
      <c r="C42" s="349" t="s">
        <v>257</v>
      </c>
      <c r="D42" s="349" t="s">
        <v>258</v>
      </c>
      <c r="E42" s="349" t="s">
        <v>259</v>
      </c>
      <c r="F42" s="349" t="s">
        <v>260</v>
      </c>
      <c r="G42" s="349" t="s">
        <v>261</v>
      </c>
      <c r="H42" s="349" t="s">
        <v>262</v>
      </c>
      <c r="I42" s="349" t="s">
        <v>263</v>
      </c>
      <c r="J42" s="349" t="s">
        <v>264</v>
      </c>
      <c r="K42" s="356" t="s">
        <v>265</v>
      </c>
    </row>
    <row r="43" spans="1:255" x14ac:dyDescent="0.2">
      <c r="A43" s="348"/>
      <c r="B43" s="350"/>
      <c r="C43" s="350"/>
      <c r="D43" s="350"/>
      <c r="E43" s="350"/>
      <c r="F43" s="350"/>
      <c r="G43" s="350"/>
      <c r="H43" s="350"/>
      <c r="I43" s="350"/>
      <c r="J43" s="350"/>
      <c r="K43" s="357"/>
    </row>
    <row r="44" spans="1:255" x14ac:dyDescent="0.2">
      <c r="A44" s="348"/>
      <c r="B44" s="350"/>
      <c r="C44" s="350"/>
      <c r="D44" s="350"/>
      <c r="E44" s="350"/>
      <c r="F44" s="350"/>
      <c r="G44" s="350"/>
      <c r="H44" s="350"/>
      <c r="I44" s="350"/>
      <c r="J44" s="350"/>
      <c r="K44" s="357"/>
    </row>
    <row r="45" spans="1:255" ht="13.5" thickBot="1" x14ac:dyDescent="0.25">
      <c r="A45" s="348"/>
      <c r="B45" s="350"/>
      <c r="C45" s="350"/>
      <c r="D45" s="350"/>
      <c r="E45" s="350"/>
      <c r="F45" s="350"/>
      <c r="G45" s="350"/>
      <c r="H45" s="350"/>
      <c r="I45" s="350"/>
      <c r="J45" s="350"/>
      <c r="K45" s="357"/>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358" t="s">
        <v>16</v>
      </c>
      <c r="D48" s="358"/>
      <c r="E48" s="358"/>
      <c r="F48" s="358"/>
      <c r="G48" s="358"/>
      <c r="H48" s="358"/>
      <c r="I48" s="358"/>
      <c r="J48" s="358"/>
      <c r="K48" s="358"/>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353">
        <f>R56</f>
        <v>11777</v>
      </c>
      <c r="I56" s="354"/>
      <c r="J56" s="353">
        <f>S56</f>
        <v>92547</v>
      </c>
      <c r="K56" s="355"/>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359"/>
      <c r="I57" s="360"/>
      <c r="J57" s="359"/>
      <c r="K57" s="361"/>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353">
        <f>R61</f>
        <v>16406</v>
      </c>
      <c r="I61" s="354"/>
      <c r="J61" s="353">
        <f>S61</f>
        <v>116807</v>
      </c>
      <c r="K61" s="355"/>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359"/>
      <c r="I62" s="360"/>
      <c r="J62" s="359"/>
      <c r="K62" s="361"/>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353">
        <f>R70</f>
        <v>1635</v>
      </c>
      <c r="I70" s="354"/>
      <c r="J70" s="353">
        <f>S70</f>
        <v>17065</v>
      </c>
      <c r="K70" s="355"/>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359"/>
      <c r="I71" s="360"/>
      <c r="J71" s="359"/>
      <c r="K71" s="361"/>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353">
        <f>R78</f>
        <v>4719</v>
      </c>
      <c r="I78" s="354"/>
      <c r="J78" s="353">
        <f>S78</f>
        <v>113690</v>
      </c>
      <c r="K78" s="355"/>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359"/>
      <c r="I79" s="360"/>
      <c r="J79" s="359"/>
      <c r="K79" s="361"/>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3" hidden="1" x14ac:dyDescent="0.2">
      <c r="C97" s="141" t="s">
        <v>294</v>
      </c>
      <c r="D97" s="137"/>
      <c r="E97" s="137"/>
      <c r="F97" s="137"/>
      <c r="G97" s="137"/>
      <c r="H97" s="137"/>
      <c r="I97" s="139">
        <f>EJ80</f>
        <v>0</v>
      </c>
      <c r="J97" s="137"/>
      <c r="K97" s="139">
        <f>CM80</f>
        <v>0</v>
      </c>
    </row>
    <row r="98" spans="3:13" hidden="1" x14ac:dyDescent="0.2">
      <c r="C98" s="141" t="s">
        <v>295</v>
      </c>
      <c r="D98" s="137"/>
      <c r="E98" s="137"/>
      <c r="F98" s="137"/>
      <c r="G98" s="137"/>
      <c r="H98" s="137"/>
      <c r="I98" s="139">
        <f>EK80</f>
        <v>0</v>
      </c>
      <c r="J98" s="137"/>
      <c r="K98" s="139">
        <f>CN80</f>
        <v>0</v>
      </c>
    </row>
    <row r="99" spans="3:13" x14ac:dyDescent="0.2">
      <c r="C99" s="141" t="s">
        <v>296</v>
      </c>
      <c r="D99" s="137"/>
      <c r="E99" s="137"/>
      <c r="F99" s="137"/>
      <c r="G99" s="137"/>
      <c r="H99" s="137"/>
      <c r="I99" s="139">
        <f>EL80</f>
        <v>2189</v>
      </c>
      <c r="J99" s="137"/>
      <c r="K99" s="139">
        <f>CO80</f>
        <v>55455</v>
      </c>
    </row>
    <row r="100" spans="3:13" hidden="1" x14ac:dyDescent="0.2">
      <c r="C100" s="141" t="s">
        <v>297</v>
      </c>
      <c r="D100" s="137"/>
      <c r="E100" s="137"/>
      <c r="F100" s="137"/>
      <c r="G100" s="137"/>
      <c r="H100" s="137"/>
      <c r="I100" s="139">
        <f>EM80</f>
        <v>0</v>
      </c>
      <c r="J100" s="137"/>
      <c r="K100" s="139">
        <f>CP80</f>
        <v>0</v>
      </c>
    </row>
    <row r="101" spans="3:13" hidden="1" x14ac:dyDescent="0.2">
      <c r="C101" s="141" t="s">
        <v>298</v>
      </c>
      <c r="D101" s="137"/>
      <c r="E101" s="137"/>
      <c r="F101" s="137"/>
      <c r="G101" s="137"/>
      <c r="H101" s="137"/>
      <c r="I101" s="139">
        <f>EN80</f>
        <v>0</v>
      </c>
      <c r="J101" s="137"/>
      <c r="K101" s="139">
        <f>CQ80</f>
        <v>0</v>
      </c>
    </row>
    <row r="102" spans="3:13" hidden="1" x14ac:dyDescent="0.2">
      <c r="C102" s="141" t="s">
        <v>299</v>
      </c>
      <c r="D102" s="137"/>
      <c r="E102" s="137"/>
      <c r="F102" s="137"/>
      <c r="G102" s="137"/>
      <c r="H102" s="137"/>
      <c r="I102" s="139">
        <f>EO80</f>
        <v>0</v>
      </c>
      <c r="J102" s="137"/>
      <c r="K102" s="139">
        <f>CR80</f>
        <v>0</v>
      </c>
    </row>
    <row r="103" spans="3:13" hidden="1" x14ac:dyDescent="0.2">
      <c r="C103" s="141" t="s">
        <v>300</v>
      </c>
      <c r="D103" s="137"/>
      <c r="E103" s="137"/>
      <c r="F103" s="137"/>
      <c r="G103" s="137"/>
      <c r="H103" s="137"/>
      <c r="I103" s="139">
        <f>EP80</f>
        <v>0</v>
      </c>
      <c r="J103" s="137"/>
      <c r="K103" s="139">
        <f>CS80</f>
        <v>0</v>
      </c>
    </row>
    <row r="104" spans="3:13" hidden="1" x14ac:dyDescent="0.2">
      <c r="C104" s="141" t="s">
        <v>301</v>
      </c>
      <c r="D104" s="137"/>
      <c r="E104" s="137"/>
      <c r="F104" s="137"/>
      <c r="G104" s="137"/>
      <c r="H104" s="137"/>
      <c r="I104" s="139">
        <f>EQ80</f>
        <v>0</v>
      </c>
      <c r="J104" s="137"/>
      <c r="K104" s="139">
        <f>CT80</f>
        <v>0</v>
      </c>
    </row>
    <row r="105" spans="3:13" hidden="1" x14ac:dyDescent="0.2">
      <c r="C105" s="141" t="s">
        <v>302</v>
      </c>
      <c r="D105" s="137"/>
      <c r="E105" s="137"/>
      <c r="F105" s="137"/>
      <c r="G105" s="137"/>
      <c r="H105" s="137"/>
      <c r="I105" s="139">
        <f>ER80</f>
        <v>0</v>
      </c>
      <c r="J105" s="137"/>
      <c r="K105" s="139">
        <f>CU80</f>
        <v>0</v>
      </c>
    </row>
    <row r="107" spans="3:13" x14ac:dyDescent="0.2">
      <c r="C107" s="143" t="s">
        <v>303</v>
      </c>
      <c r="D107" s="142"/>
      <c r="E107" s="142"/>
      <c r="F107" s="142"/>
      <c r="G107" s="142"/>
      <c r="H107" s="142"/>
      <c r="I107" s="144">
        <f>EX80</f>
        <v>27701</v>
      </c>
      <c r="J107" s="142"/>
      <c r="K107" s="144">
        <f>DA80*0.9</f>
        <v>170286.30000000002</v>
      </c>
      <c r="L107">
        <v>0.9</v>
      </c>
      <c r="M107">
        <v>189207</v>
      </c>
    </row>
    <row r="108" spans="3:13" x14ac:dyDescent="0.2">
      <c r="C108" s="140" t="s">
        <v>283</v>
      </c>
      <c r="D108" s="133"/>
      <c r="E108" s="133"/>
      <c r="F108" s="133"/>
      <c r="G108" s="133"/>
      <c r="H108" s="133"/>
      <c r="I108" s="133"/>
      <c r="J108" s="133"/>
      <c r="K108" s="133"/>
    </row>
    <row r="109" spans="3:13" x14ac:dyDescent="0.2">
      <c r="C109" s="145" t="s">
        <v>304</v>
      </c>
      <c r="D109" s="142"/>
      <c r="E109" s="142"/>
      <c r="F109" s="142"/>
      <c r="G109" s="142"/>
      <c r="H109" s="142"/>
      <c r="I109" s="144">
        <f>EY80</f>
        <v>1304</v>
      </c>
      <c r="J109" s="142"/>
      <c r="K109" s="144">
        <f>DB80</f>
        <v>23899</v>
      </c>
    </row>
    <row r="110" spans="3:13" hidden="1" x14ac:dyDescent="0.2">
      <c r="C110" s="146" t="s">
        <v>305</v>
      </c>
      <c r="D110" s="13"/>
      <c r="E110" s="13"/>
      <c r="F110" s="13"/>
      <c r="G110" s="13"/>
      <c r="H110" s="13"/>
      <c r="I110" s="135">
        <f>EZ80</f>
        <v>0</v>
      </c>
      <c r="J110" s="13"/>
      <c r="K110" s="135">
        <f>DC80</f>
        <v>0</v>
      </c>
    </row>
    <row r="111" spans="3:13" hidden="1" x14ac:dyDescent="0.2">
      <c r="C111" s="140" t="s">
        <v>283</v>
      </c>
      <c r="D111" s="133"/>
      <c r="E111" s="133"/>
      <c r="F111" s="133"/>
      <c r="G111" s="133"/>
      <c r="H111" s="133"/>
      <c r="I111" s="133"/>
      <c r="J111" s="133"/>
      <c r="K111" s="133"/>
    </row>
    <row r="112" spans="3:13" hidden="1" x14ac:dyDescent="0.2">
      <c r="C112" s="147" t="s">
        <v>306</v>
      </c>
      <c r="D112" s="13"/>
      <c r="E112" s="13"/>
      <c r="F112" s="13"/>
      <c r="G112" s="13"/>
      <c r="H112" s="13"/>
      <c r="I112" s="135">
        <f>FA80</f>
        <v>0</v>
      </c>
      <c r="J112" s="13"/>
      <c r="K112" s="135">
        <f>DD80</f>
        <v>0</v>
      </c>
    </row>
    <row r="113" spans="1:13" hidden="1" x14ac:dyDescent="0.2">
      <c r="C113" s="147" t="s">
        <v>307</v>
      </c>
      <c r="D113" s="13"/>
      <c r="E113" s="13"/>
      <c r="F113" s="13"/>
      <c r="G113" s="13"/>
      <c r="H113" s="13"/>
      <c r="I113" s="135">
        <f>FB80</f>
        <v>0</v>
      </c>
      <c r="J113" s="13"/>
      <c r="K113" s="135">
        <f>DE80</f>
        <v>0</v>
      </c>
    </row>
    <row r="114" spans="1:13" hidden="1" x14ac:dyDescent="0.2">
      <c r="C114" s="149" t="s">
        <v>308</v>
      </c>
      <c r="D114" s="148"/>
      <c r="E114" s="148"/>
      <c r="F114" s="148"/>
      <c r="G114" s="148"/>
      <c r="H114" s="148"/>
      <c r="I114" s="150">
        <f>FC80</f>
        <v>0</v>
      </c>
      <c r="J114" s="148"/>
      <c r="K114" s="150">
        <f>DF80</f>
        <v>0</v>
      </c>
    </row>
    <row r="115" spans="1:13" hidden="1" x14ac:dyDescent="0.2">
      <c r="C115" s="151" t="s">
        <v>309</v>
      </c>
      <c r="D115" s="148"/>
      <c r="E115" s="148"/>
      <c r="F115" s="148"/>
      <c r="G115" s="148"/>
      <c r="H115" s="148"/>
      <c r="I115" s="150">
        <f>FD80</f>
        <v>0</v>
      </c>
      <c r="J115" s="148"/>
      <c r="K115" s="150">
        <f>DG80</f>
        <v>0</v>
      </c>
    </row>
    <row r="116" spans="1:13" hidden="1" x14ac:dyDescent="0.2">
      <c r="C116" s="151" t="s">
        <v>310</v>
      </c>
      <c r="D116" s="148"/>
      <c r="E116" s="148"/>
      <c r="F116" s="148"/>
      <c r="G116" s="148"/>
      <c r="H116" s="148"/>
      <c r="I116" s="150">
        <f>FE80</f>
        <v>0</v>
      </c>
      <c r="J116" s="148"/>
      <c r="K116" s="150">
        <f>DH80</f>
        <v>0</v>
      </c>
    </row>
    <row r="117" spans="1:13" hidden="1" x14ac:dyDescent="0.2">
      <c r="C117" s="153" t="s">
        <v>311</v>
      </c>
      <c r="D117" s="152"/>
      <c r="E117" s="152"/>
      <c r="F117" s="152"/>
      <c r="G117" s="152"/>
      <c r="H117" s="152"/>
      <c r="I117" s="154">
        <f>FF80</f>
        <v>0</v>
      </c>
      <c r="J117" s="152"/>
      <c r="K117" s="154">
        <f>DI80</f>
        <v>0</v>
      </c>
    </row>
    <row r="118" spans="1:13" hidden="1" x14ac:dyDescent="0.2">
      <c r="C118" s="155" t="s">
        <v>312</v>
      </c>
      <c r="D118" s="152"/>
      <c r="E118" s="152"/>
      <c r="F118" s="152"/>
      <c r="G118" s="152"/>
      <c r="H118" s="152"/>
      <c r="I118" s="154">
        <f>FG80</f>
        <v>0</v>
      </c>
      <c r="J118" s="152"/>
      <c r="K118" s="154">
        <f>DJ80</f>
        <v>0</v>
      </c>
    </row>
    <row r="119" spans="1:13" hidden="1" x14ac:dyDescent="0.2">
      <c r="C119" s="155" t="s">
        <v>313</v>
      </c>
      <c r="D119" s="152"/>
      <c r="E119" s="152"/>
      <c r="F119" s="152"/>
      <c r="G119" s="152"/>
      <c r="H119" s="152"/>
      <c r="I119" s="154">
        <f>FH80</f>
        <v>0</v>
      </c>
      <c r="J119" s="152"/>
      <c r="K119" s="154">
        <f>DK80</f>
        <v>0</v>
      </c>
    </row>
    <row r="120" spans="1:13" hidden="1" x14ac:dyDescent="0.2">
      <c r="C120" s="146" t="s">
        <v>85</v>
      </c>
      <c r="D120" s="13"/>
      <c r="E120" s="13"/>
      <c r="F120" s="13"/>
      <c r="G120" s="13"/>
      <c r="H120" s="13"/>
      <c r="I120" s="135">
        <f>FI80</f>
        <v>0</v>
      </c>
      <c r="J120" s="13"/>
      <c r="K120" s="135">
        <f>DL80</f>
        <v>0</v>
      </c>
    </row>
    <row r="121" spans="1:13" hidden="1" x14ac:dyDescent="0.2">
      <c r="C121" s="146" t="s">
        <v>91</v>
      </c>
      <c r="D121" s="13"/>
      <c r="E121" s="13"/>
      <c r="F121" s="13"/>
      <c r="G121" s="13"/>
      <c r="H121" s="13"/>
      <c r="I121" s="135">
        <f>FJ80</f>
        <v>0</v>
      </c>
      <c r="J121" s="13"/>
      <c r="K121" s="135">
        <f>DM80</f>
        <v>0</v>
      </c>
    </row>
    <row r="122" spans="1:13" x14ac:dyDescent="0.2">
      <c r="C122" s="138" t="s">
        <v>314</v>
      </c>
      <c r="D122" s="137"/>
      <c r="E122" s="137"/>
      <c r="F122" s="137"/>
      <c r="G122" s="137"/>
      <c r="H122" s="137"/>
      <c r="I122" s="139">
        <f>EW80+EY80</f>
        <v>3493</v>
      </c>
      <c r="J122" s="137"/>
      <c r="K122" s="139">
        <f>CZ80+DB80</f>
        <v>79354</v>
      </c>
    </row>
    <row r="124" spans="1:13" x14ac:dyDescent="0.2">
      <c r="A124" s="156"/>
      <c r="B124" s="156"/>
      <c r="C124" s="156" t="s">
        <v>93</v>
      </c>
      <c r="D124" s="156"/>
      <c r="E124" s="156"/>
      <c r="F124" s="156"/>
      <c r="G124" s="156"/>
      <c r="H124" s="156"/>
      <c r="I124" s="157">
        <f>FW80</f>
        <v>16406</v>
      </c>
      <c r="J124" s="156"/>
      <c r="K124" s="157">
        <f>DZ80</f>
        <v>116807</v>
      </c>
    </row>
    <row r="125" spans="1:13" x14ac:dyDescent="0.2">
      <c r="A125" s="156"/>
      <c r="B125" s="156"/>
      <c r="C125" s="156" t="s">
        <v>315</v>
      </c>
      <c r="D125" s="156"/>
      <c r="E125" s="156"/>
      <c r="F125" s="156"/>
      <c r="G125" s="156"/>
      <c r="H125" s="156"/>
      <c r="I125" s="157">
        <f>FK80</f>
        <v>3004</v>
      </c>
      <c r="J125" s="156"/>
      <c r="K125" s="157">
        <f>DN80*0.75</f>
        <v>47985.75</v>
      </c>
      <c r="L125">
        <v>0.75</v>
      </c>
      <c r="M125">
        <v>63981</v>
      </c>
    </row>
    <row r="126" spans="1:13" x14ac:dyDescent="0.2">
      <c r="A126" s="156"/>
      <c r="B126" s="156"/>
      <c r="C126" s="156" t="s">
        <v>316</v>
      </c>
      <c r="D126" s="156"/>
      <c r="E126" s="156"/>
      <c r="F126" s="156"/>
      <c r="G126" s="156"/>
      <c r="H126" s="156"/>
      <c r="I126" s="157">
        <f>FL80</f>
        <v>1643</v>
      </c>
      <c r="J126" s="156"/>
      <c r="K126" s="157">
        <f>DO80*0.75</f>
        <v>23599.5</v>
      </c>
      <c r="L126">
        <v>0.75</v>
      </c>
      <c r="M126">
        <v>31446</v>
      </c>
    </row>
    <row r="128" spans="1:13" x14ac:dyDescent="0.2">
      <c r="C128" s="25" t="s">
        <v>317</v>
      </c>
      <c r="D128" s="25"/>
      <c r="E128" s="25"/>
      <c r="F128" s="25"/>
      <c r="G128" s="25"/>
      <c r="H128" s="25"/>
      <c r="I128" s="158">
        <f>FM80</f>
        <v>34537</v>
      </c>
      <c r="J128" s="25"/>
      <c r="K128" s="158">
        <f>K88+K107+K125+K126</f>
        <v>297326.55000000005</v>
      </c>
      <c r="M128">
        <v>340109</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ROUND(K135,0)</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318"/>
      <c r="D145" s="318"/>
      <c r="E145" s="318"/>
      <c r="F145" s="318"/>
      <c r="G145" s="163"/>
      <c r="H145" s="163"/>
      <c r="I145" s="318"/>
      <c r="J145" s="318"/>
      <c r="BY145" s="164">
        <f>C145</f>
        <v>0</v>
      </c>
      <c r="BZ145" s="164">
        <f>I145</f>
        <v>0</v>
      </c>
      <c r="IU145" s="23"/>
    </row>
    <row r="146" spans="1:255" s="166" customFormat="1" ht="11.25" hidden="1" outlineLevel="1" x14ac:dyDescent="0.2">
      <c r="A146" s="165"/>
      <c r="B146" s="165"/>
      <c r="C146" s="362" t="s">
        <v>330</v>
      </c>
      <c r="D146" s="362"/>
      <c r="E146" s="362"/>
      <c r="F146" s="362"/>
      <c r="G146" s="362"/>
      <c r="H146" s="362"/>
      <c r="I146" s="362" t="s">
        <v>331</v>
      </c>
      <c r="J146" s="362"/>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318"/>
      <c r="D148" s="318"/>
      <c r="E148" s="318"/>
      <c r="F148" s="318"/>
      <c r="G148" s="163"/>
      <c r="H148" s="163"/>
      <c r="I148" s="318"/>
      <c r="J148" s="318"/>
      <c r="BY148" s="164">
        <f>C148</f>
        <v>0</v>
      </c>
      <c r="BZ148" s="164">
        <f>I148</f>
        <v>0</v>
      </c>
      <c r="IU148" s="23"/>
    </row>
    <row r="149" spans="1:255" s="166" customFormat="1" ht="11.25" hidden="1" outlineLevel="1" x14ac:dyDescent="0.2">
      <c r="A149" s="165"/>
      <c r="B149" s="165"/>
      <c r="C149" s="362" t="s">
        <v>330</v>
      </c>
      <c r="D149" s="362"/>
      <c r="E149" s="362"/>
      <c r="F149" s="362"/>
      <c r="G149" s="362"/>
      <c r="H149" s="362"/>
      <c r="I149" s="362" t="s">
        <v>331</v>
      </c>
      <c r="J149" s="362"/>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318" t="s">
        <v>403</v>
      </c>
      <c r="D154" s="318"/>
      <c r="E154" s="318"/>
      <c r="F154" s="318"/>
      <c r="G154" s="163"/>
      <c r="H154" s="163"/>
      <c r="I154" s="318" t="s">
        <v>7</v>
      </c>
      <c r="J154" s="318"/>
      <c r="K154" s="31">
        <v>45063</v>
      </c>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362" t="s">
        <v>330</v>
      </c>
      <c r="D155" s="362"/>
      <c r="E155" s="362"/>
      <c r="F155" s="362"/>
      <c r="G155" s="362"/>
      <c r="H155" s="362"/>
      <c r="I155" s="362" t="s">
        <v>331</v>
      </c>
      <c r="J155" s="362"/>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318" t="s">
        <v>336</v>
      </c>
      <c r="D157" s="318"/>
      <c r="E157" s="318"/>
      <c r="F157" s="318"/>
      <c r="G157" s="163"/>
      <c r="H157" s="163"/>
      <c r="I157" s="318" t="s">
        <v>337</v>
      </c>
      <c r="J157" s="318"/>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362" t="s">
        <v>330</v>
      </c>
      <c r="D158" s="362"/>
      <c r="E158" s="362"/>
      <c r="F158" s="362"/>
      <c r="G158" s="362"/>
      <c r="H158" s="362"/>
      <c r="I158" s="362" t="s">
        <v>331</v>
      </c>
      <c r="J158" s="362"/>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318" t="s">
        <v>338</v>
      </c>
      <c r="D160" s="318"/>
      <c r="E160" s="318"/>
      <c r="F160" s="318"/>
      <c r="G160" s="163"/>
      <c r="H160" s="163"/>
      <c r="I160" s="318" t="s">
        <v>339</v>
      </c>
      <c r="J160" s="318"/>
      <c r="BY160" s="164" t="str">
        <f>C160</f>
        <v>Руководитель ПТС ООО "ОСУ-2"</v>
      </c>
      <c r="BZ160" s="164" t="str">
        <f>I160</f>
        <v>Когтев В.И.</v>
      </c>
      <c r="IU160" s="23"/>
    </row>
    <row r="161" spans="1:10" s="166" customFormat="1" ht="11.25" hidden="1" outlineLevel="1" x14ac:dyDescent="0.2">
      <c r="A161" s="165"/>
      <c r="B161" s="165"/>
      <c r="C161" s="362" t="s">
        <v>330</v>
      </c>
      <c r="D161" s="362"/>
      <c r="E161" s="362"/>
      <c r="F161" s="362"/>
      <c r="G161" s="362"/>
      <c r="H161" s="362"/>
      <c r="I161" s="362" t="s">
        <v>331</v>
      </c>
      <c r="J161" s="362"/>
    </row>
    <row r="162" spans="1:10" hidden="1" outlineLevel="1" x14ac:dyDescent="0.2">
      <c r="A162" s="18"/>
      <c r="B162" s="18"/>
      <c r="C162" s="18"/>
      <c r="D162" s="18"/>
      <c r="E162" s="18"/>
      <c r="F162" s="18"/>
      <c r="G162" s="11" t="s">
        <v>332</v>
      </c>
      <c r="H162" s="18"/>
      <c r="I162" s="18"/>
      <c r="J162" s="18"/>
    </row>
    <row r="163" spans="1:10" collapsed="1" x14ac:dyDescent="0.2"/>
    <row r="164" spans="1:10" x14ac:dyDescent="0.2">
      <c r="A164" s="31"/>
      <c r="B164" s="31"/>
    </row>
  </sheetData>
  <mergeCells count="85">
    <mergeCell ref="C158:H158"/>
    <mergeCell ref="I158:J158"/>
    <mergeCell ref="C160:F160"/>
    <mergeCell ref="I160:J160"/>
    <mergeCell ref="C161:H161"/>
    <mergeCell ref="I161:J161"/>
    <mergeCell ref="C154:F154"/>
    <mergeCell ref="I154:J154"/>
    <mergeCell ref="C155:H155"/>
    <mergeCell ref="I155:J155"/>
    <mergeCell ref="C157:F157"/>
    <mergeCell ref="I157:J157"/>
    <mergeCell ref="C146:H146"/>
    <mergeCell ref="I146:J146"/>
    <mergeCell ref="C148:F148"/>
    <mergeCell ref="I148:J148"/>
    <mergeCell ref="C149:H149"/>
    <mergeCell ref="I149:J149"/>
    <mergeCell ref="H78:I78"/>
    <mergeCell ref="J78:K78"/>
    <mergeCell ref="H79:I79"/>
    <mergeCell ref="J79:K79"/>
    <mergeCell ref="C145:F145"/>
    <mergeCell ref="I145:J145"/>
    <mergeCell ref="H62:I62"/>
    <mergeCell ref="J62:K62"/>
    <mergeCell ref="H70:I70"/>
    <mergeCell ref="J70:K70"/>
    <mergeCell ref="H71:I71"/>
    <mergeCell ref="J71:K71"/>
    <mergeCell ref="H61:I61"/>
    <mergeCell ref="J61:K61"/>
    <mergeCell ref="F42:F45"/>
    <mergeCell ref="G42:G45"/>
    <mergeCell ref="H42:H45"/>
    <mergeCell ref="I42:I45"/>
    <mergeCell ref="J42:J45"/>
    <mergeCell ref="K42:K45"/>
    <mergeCell ref="C48:K48"/>
    <mergeCell ref="H56:I56"/>
    <mergeCell ref="J56:K56"/>
    <mergeCell ref="H57:I57"/>
    <mergeCell ref="J57:K57"/>
    <mergeCell ref="C30:K30"/>
    <mergeCell ref="C31:K31"/>
    <mergeCell ref="A33:K33"/>
    <mergeCell ref="A34:K34"/>
    <mergeCell ref="C35:K35"/>
    <mergeCell ref="A42:A45"/>
    <mergeCell ref="B42:B45"/>
    <mergeCell ref="C42:C45"/>
    <mergeCell ref="D42:D45"/>
    <mergeCell ref="E42:E45"/>
    <mergeCell ref="C29:K29"/>
    <mergeCell ref="G14:H14"/>
    <mergeCell ref="J14:K14"/>
    <mergeCell ref="J15:K15"/>
    <mergeCell ref="J16:K16"/>
    <mergeCell ref="G18:G19"/>
    <mergeCell ref="H18:H19"/>
    <mergeCell ref="I18:J18"/>
    <mergeCell ref="C20:F20"/>
    <mergeCell ref="C21:F21"/>
    <mergeCell ref="C22:F22"/>
    <mergeCell ref="C23:F23"/>
    <mergeCell ref="E26:F26"/>
    <mergeCell ref="C11:G11"/>
    <mergeCell ref="J11:K11"/>
    <mergeCell ref="C12:G12"/>
    <mergeCell ref="J12:K12"/>
    <mergeCell ref="C13:G13"/>
    <mergeCell ref="J13:K13"/>
    <mergeCell ref="C8:G8"/>
    <mergeCell ref="J8:K8"/>
    <mergeCell ref="C9:G9"/>
    <mergeCell ref="J9:K9"/>
    <mergeCell ref="C10:G10"/>
    <mergeCell ref="J10:K10"/>
    <mergeCell ref="C7:G7"/>
    <mergeCell ref="J7:K7"/>
    <mergeCell ref="H2:K2"/>
    <mergeCell ref="H3:K3"/>
    <mergeCell ref="H4:K4"/>
    <mergeCell ref="J5:K5"/>
    <mergeCell ref="J6:K6"/>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353"/>
  <sheetViews>
    <sheetView tabSelected="1" topLeftCell="A308" zoomScaleNormal="100" zoomScaleSheetLayoutView="100" workbookViewId="0">
      <selection activeCell="G316" sqref="G316"/>
    </sheetView>
  </sheetViews>
  <sheetFormatPr defaultRowHeight="16.5" x14ac:dyDescent="0.3"/>
  <cols>
    <col min="1" max="1" width="5" style="224" customWidth="1"/>
    <col min="2" max="2" width="11.140625" style="224" customWidth="1"/>
    <col min="3" max="3" width="52.42578125" style="225" customWidth="1"/>
    <col min="4" max="4" width="11.5703125" style="225" bestFit="1" customWidth="1"/>
    <col min="5" max="5" width="11.42578125" style="225" customWidth="1"/>
    <col min="6" max="6" width="11.28515625" style="267" customWidth="1"/>
    <col min="7" max="7" width="16.85546875" style="267" customWidth="1"/>
    <col min="8" max="8" width="14.85546875" style="207" customWidth="1"/>
    <col min="9" max="16384" width="9.140625" style="198"/>
  </cols>
  <sheetData>
    <row r="1" spans="1:8" x14ac:dyDescent="0.3">
      <c r="A1" s="217"/>
      <c r="B1" s="217"/>
      <c r="C1" s="218"/>
      <c r="D1" s="218"/>
      <c r="E1" s="412" t="s">
        <v>404</v>
      </c>
      <c r="F1" s="412"/>
      <c r="G1" s="412"/>
    </row>
    <row r="2" spans="1:8" ht="16.5" customHeight="1" x14ac:dyDescent="0.3">
      <c r="A2" s="217"/>
      <c r="B2" s="217"/>
      <c r="C2" s="218"/>
      <c r="D2" s="218"/>
      <c r="E2" s="413" t="s">
        <v>405</v>
      </c>
      <c r="F2" s="413"/>
      <c r="G2" s="413"/>
    </row>
    <row r="3" spans="1:8" ht="16.5" customHeight="1" x14ac:dyDescent="0.3">
      <c r="A3" s="217"/>
      <c r="B3" s="217"/>
      <c r="C3" s="218"/>
      <c r="D3" s="218"/>
      <c r="E3" s="219"/>
      <c r="F3" s="220"/>
      <c r="G3" s="221" t="s">
        <v>420</v>
      </c>
    </row>
    <row r="4" spans="1:8" x14ac:dyDescent="0.3">
      <c r="A4" s="217"/>
      <c r="B4" s="217"/>
      <c r="C4" s="218"/>
      <c r="D4" s="218"/>
      <c r="E4" s="222"/>
      <c r="F4" s="223"/>
      <c r="G4" s="221"/>
    </row>
    <row r="5" spans="1:8" x14ac:dyDescent="0.3">
      <c r="E5" s="226"/>
      <c r="F5" s="227"/>
      <c r="G5" s="228"/>
    </row>
    <row r="6" spans="1:8" ht="18.75" x14ac:dyDescent="0.3">
      <c r="A6" s="414" t="s">
        <v>406</v>
      </c>
      <c r="B6" s="414"/>
      <c r="C6" s="414"/>
      <c r="D6" s="414"/>
      <c r="E6" s="414"/>
      <c r="F6" s="414"/>
      <c r="G6" s="414"/>
    </row>
    <row r="7" spans="1:8" ht="18.75" x14ac:dyDescent="0.3">
      <c r="A7" s="229"/>
      <c r="B7" s="229"/>
      <c r="C7" s="230"/>
      <c r="D7" s="230"/>
      <c r="E7" s="230"/>
      <c r="F7" s="415"/>
      <c r="G7" s="415"/>
    </row>
    <row r="8" spans="1:8" ht="70.5" customHeight="1" x14ac:dyDescent="0.3">
      <c r="A8" s="296" t="s">
        <v>224</v>
      </c>
      <c r="B8" s="231"/>
      <c r="C8" s="416" t="s">
        <v>776</v>
      </c>
      <c r="D8" s="416"/>
      <c r="E8" s="416"/>
      <c r="F8" s="416"/>
      <c r="G8" s="416"/>
    </row>
    <row r="9" spans="1:8" ht="35.25" customHeight="1" x14ac:dyDescent="0.3">
      <c r="A9" s="403" t="s">
        <v>415</v>
      </c>
      <c r="B9" s="403"/>
      <c r="C9" s="232" t="s">
        <v>777</v>
      </c>
      <c r="D9" s="232"/>
      <c r="E9" s="232"/>
      <c r="F9" s="232"/>
      <c r="G9" s="232"/>
    </row>
    <row r="10" spans="1:8" x14ac:dyDescent="0.3">
      <c r="A10" s="233" t="s">
        <v>407</v>
      </c>
      <c r="B10" s="234"/>
      <c r="C10" s="235"/>
      <c r="D10" s="235"/>
      <c r="E10" s="235"/>
      <c r="F10" s="236"/>
      <c r="G10" s="237"/>
    </row>
    <row r="11" spans="1:8" s="200" customFormat="1" x14ac:dyDescent="0.3">
      <c r="A11" s="238"/>
      <c r="B11" s="239"/>
      <c r="C11" s="404" t="s">
        <v>408</v>
      </c>
      <c r="D11" s="404"/>
      <c r="E11" s="404"/>
      <c r="F11" s="404"/>
      <c r="G11" s="404"/>
      <c r="H11" s="208"/>
    </row>
    <row r="12" spans="1:8" s="200" customFormat="1" x14ac:dyDescent="0.3">
      <c r="A12" s="238"/>
      <c r="B12" s="239"/>
      <c r="C12" s="240" t="s">
        <v>409</v>
      </c>
      <c r="D12" s="240"/>
      <c r="E12" s="240"/>
      <c r="F12" s="241"/>
      <c r="G12" s="241"/>
      <c r="H12" s="208"/>
    </row>
    <row r="13" spans="1:8" x14ac:dyDescent="0.3">
      <c r="A13" s="242"/>
      <c r="B13" s="242"/>
      <c r="C13" s="243"/>
      <c r="D13" s="243"/>
      <c r="E13" s="243"/>
      <c r="F13" s="237"/>
      <c r="G13" s="237"/>
    </row>
    <row r="14" spans="1:8" s="202" customFormat="1" ht="12.75" x14ac:dyDescent="0.2">
      <c r="A14" s="409" t="s">
        <v>410</v>
      </c>
      <c r="B14" s="410" t="s">
        <v>256</v>
      </c>
      <c r="C14" s="409" t="s">
        <v>257</v>
      </c>
      <c r="D14" s="409" t="s">
        <v>411</v>
      </c>
      <c r="E14" s="409" t="s">
        <v>412</v>
      </c>
      <c r="F14" s="405" t="s">
        <v>413</v>
      </c>
      <c r="G14" s="405" t="s">
        <v>414</v>
      </c>
      <c r="H14" s="209"/>
    </row>
    <row r="15" spans="1:8" s="203" customFormat="1" ht="11.25" x14ac:dyDescent="0.2">
      <c r="A15" s="409"/>
      <c r="B15" s="411"/>
      <c r="C15" s="409"/>
      <c r="D15" s="409"/>
      <c r="E15" s="409"/>
      <c r="F15" s="406"/>
      <c r="G15" s="406"/>
      <c r="H15" s="210"/>
    </row>
    <row r="16" spans="1:8" s="199" customFormat="1" x14ac:dyDescent="0.3">
      <c r="A16" s="244">
        <v>1</v>
      </c>
      <c r="B16" s="244">
        <v>2</v>
      </c>
      <c r="C16" s="244">
        <v>3</v>
      </c>
      <c r="D16" s="244">
        <v>4</v>
      </c>
      <c r="E16" s="244">
        <v>5</v>
      </c>
      <c r="F16" s="245">
        <v>6</v>
      </c>
      <c r="G16" s="245">
        <v>7</v>
      </c>
      <c r="H16" s="211"/>
    </row>
    <row r="17" spans="1:255" s="201" customFormat="1" ht="20.25" customHeight="1" thickBot="1" x14ac:dyDescent="0.35">
      <c r="A17" s="407" t="s">
        <v>640</v>
      </c>
      <c r="B17" s="407"/>
      <c r="C17" s="407"/>
      <c r="D17" s="407"/>
      <c r="E17" s="407"/>
      <c r="F17" s="407"/>
      <c r="G17" s="408"/>
      <c r="H17" s="212"/>
      <c r="I17" s="204"/>
      <c r="J17" s="204"/>
      <c r="K17" s="204"/>
    </row>
    <row r="18" spans="1:255" s="205" customFormat="1" ht="46.5" x14ac:dyDescent="0.3">
      <c r="A18" s="246">
        <v>11</v>
      </c>
      <c r="B18" s="247" t="s">
        <v>638</v>
      </c>
      <c r="C18" s="248" t="s">
        <v>639</v>
      </c>
      <c r="D18" s="249" t="s">
        <v>515</v>
      </c>
      <c r="E18" s="250">
        <v>0.90500000000000003</v>
      </c>
      <c r="F18" s="251"/>
      <c r="G18" s="252"/>
      <c r="H18" s="213"/>
    </row>
    <row r="19" spans="1:255" s="206" customFormat="1" ht="45" x14ac:dyDescent="0.2">
      <c r="A19" s="253">
        <v>41</v>
      </c>
      <c r="B19" s="254" t="s">
        <v>638</v>
      </c>
      <c r="C19" s="255" t="s">
        <v>639</v>
      </c>
      <c r="D19" s="256" t="s">
        <v>515</v>
      </c>
      <c r="E19" s="257">
        <v>1.272</v>
      </c>
      <c r="F19" s="258"/>
      <c r="G19" s="259"/>
      <c r="H19" s="214"/>
    </row>
    <row r="20" spans="1:255" s="206" customFormat="1" ht="18" customHeight="1" thickBot="1" x14ac:dyDescent="0.25">
      <c r="A20" s="363" t="s">
        <v>641</v>
      </c>
      <c r="B20" s="363"/>
      <c r="C20" s="363"/>
      <c r="D20" s="363"/>
      <c r="E20" s="363"/>
      <c r="F20" s="363"/>
      <c r="G20" s="364"/>
      <c r="H20" s="214"/>
    </row>
    <row r="21" spans="1:255" customFormat="1" ht="12.75" x14ac:dyDescent="0.2">
      <c r="A21" s="382" t="s">
        <v>642</v>
      </c>
      <c r="B21" s="383"/>
      <c r="C21" s="383"/>
      <c r="D21" s="383"/>
      <c r="E21" s="383"/>
      <c r="F21" s="383"/>
      <c r="G21" s="384"/>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row>
    <row r="22" spans="1:255" customFormat="1" ht="33.75" x14ac:dyDescent="0.2">
      <c r="A22" s="253">
        <v>75</v>
      </c>
      <c r="B22" s="254" t="s">
        <v>643</v>
      </c>
      <c r="C22" s="260" t="s">
        <v>644</v>
      </c>
      <c r="D22" s="256" t="s">
        <v>645</v>
      </c>
      <c r="E22" s="257">
        <v>6.9000000000000006E-2</v>
      </c>
      <c r="F22" s="261"/>
      <c r="G22" s="262"/>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row>
    <row r="23" spans="1:255" s="215" customFormat="1" ht="12.75" x14ac:dyDescent="0.2">
      <c r="A23" s="385" t="s">
        <v>426</v>
      </c>
      <c r="B23" s="386"/>
      <c r="C23" s="386"/>
      <c r="D23" s="386"/>
      <c r="E23" s="386"/>
      <c r="F23" s="386"/>
      <c r="G23" s="386"/>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row>
    <row r="24" spans="1:255" s="215" customFormat="1" ht="45" x14ac:dyDescent="0.2">
      <c r="A24" s="253">
        <v>110</v>
      </c>
      <c r="B24" s="254" t="s">
        <v>427</v>
      </c>
      <c r="C24" s="260" t="s">
        <v>428</v>
      </c>
      <c r="D24" s="256" t="s">
        <v>425</v>
      </c>
      <c r="E24" s="257">
        <v>0.17699999999999999</v>
      </c>
      <c r="F24" s="261"/>
      <c r="G24" s="262"/>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s="215" customFormat="1" ht="45" x14ac:dyDescent="0.2">
      <c r="A25" s="253">
        <v>113</v>
      </c>
      <c r="B25" s="254" t="s">
        <v>427</v>
      </c>
      <c r="C25" s="260" t="s">
        <v>429</v>
      </c>
      <c r="D25" s="256" t="s">
        <v>425</v>
      </c>
      <c r="E25" s="257">
        <v>0.7</v>
      </c>
      <c r="F25" s="261"/>
      <c r="G25" s="262"/>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row>
    <row r="26" spans="1:255" s="215" customFormat="1" ht="56.25" x14ac:dyDescent="0.2">
      <c r="A26" s="253">
        <v>114</v>
      </c>
      <c r="B26" s="254" t="s">
        <v>646</v>
      </c>
      <c r="C26" s="260" t="s">
        <v>647</v>
      </c>
      <c r="D26" s="256" t="s">
        <v>648</v>
      </c>
      <c r="E26" s="257">
        <v>1.4E-2</v>
      </c>
      <c r="F26" s="261"/>
      <c r="G26" s="262"/>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row>
    <row r="27" spans="1:255" s="215" customFormat="1" ht="12.75" x14ac:dyDescent="0.2">
      <c r="A27" s="378" t="s">
        <v>649</v>
      </c>
      <c r="B27" s="379"/>
      <c r="C27" s="379"/>
      <c r="D27" s="379"/>
      <c r="E27" s="379"/>
      <c r="F27" s="379"/>
      <c r="G27" s="380"/>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row>
    <row r="28" spans="1:255" s="215" customFormat="1" ht="45" x14ac:dyDescent="0.2">
      <c r="A28" s="253">
        <v>124</v>
      </c>
      <c r="B28" s="254" t="s">
        <v>427</v>
      </c>
      <c r="C28" s="260" t="s">
        <v>650</v>
      </c>
      <c r="D28" s="256" t="s">
        <v>425</v>
      </c>
      <c r="E28" s="257">
        <v>0.01</v>
      </c>
      <c r="F28" s="261"/>
      <c r="G28" s="262"/>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row>
    <row r="29" spans="1:255" s="215" customFormat="1" ht="12.75" x14ac:dyDescent="0.2">
      <c r="A29" s="378" t="s">
        <v>432</v>
      </c>
      <c r="B29" s="379"/>
      <c r="C29" s="379"/>
      <c r="D29" s="379"/>
      <c r="E29" s="379"/>
      <c r="F29" s="379"/>
      <c r="G29" s="379"/>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row>
    <row r="30" spans="1:255" s="215" customFormat="1" ht="24" x14ac:dyDescent="0.2">
      <c r="A30" s="253">
        <v>142</v>
      </c>
      <c r="B30" s="254" t="s">
        <v>433</v>
      </c>
      <c r="C30" s="260" t="s">
        <v>434</v>
      </c>
      <c r="D30" s="256" t="s">
        <v>435</v>
      </c>
      <c r="E30" s="257">
        <v>0.22999999999999998</v>
      </c>
      <c r="F30" s="261"/>
      <c r="G30" s="262"/>
      <c r="H30" s="23">
        <v>2.52</v>
      </c>
      <c r="I30" s="23">
        <v>1005</v>
      </c>
      <c r="J30" s="23" t="s">
        <v>651</v>
      </c>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row>
    <row r="31" spans="1:255" s="215" customFormat="1" ht="45" x14ac:dyDescent="0.2">
      <c r="A31" s="253">
        <v>143</v>
      </c>
      <c r="B31" s="254" t="s">
        <v>423</v>
      </c>
      <c r="C31" s="260" t="s">
        <v>424</v>
      </c>
      <c r="D31" s="256" t="s">
        <v>425</v>
      </c>
      <c r="E31" s="257">
        <v>0.85</v>
      </c>
      <c r="F31" s="261"/>
      <c r="G31" s="262"/>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row>
    <row r="32" spans="1:255" s="215" customFormat="1" ht="12.75" x14ac:dyDescent="0.2">
      <c r="A32" s="378" t="s">
        <v>652</v>
      </c>
      <c r="B32" s="379"/>
      <c r="C32" s="379"/>
      <c r="D32" s="379"/>
      <c r="E32" s="379"/>
      <c r="F32" s="379"/>
      <c r="G32" s="379"/>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row>
    <row r="33" spans="1:255" s="206" customFormat="1" ht="45" x14ac:dyDescent="0.2">
      <c r="A33" s="253">
        <v>146</v>
      </c>
      <c r="B33" s="254" t="s">
        <v>427</v>
      </c>
      <c r="C33" s="255" t="s">
        <v>653</v>
      </c>
      <c r="D33" s="256" t="s">
        <v>425</v>
      </c>
      <c r="E33" s="257">
        <v>0.08</v>
      </c>
      <c r="F33" s="258"/>
      <c r="G33" s="259"/>
      <c r="H33" s="214"/>
    </row>
    <row r="34" spans="1:255" s="206" customFormat="1" ht="18" customHeight="1" x14ac:dyDescent="0.2">
      <c r="A34" s="363" t="s">
        <v>654</v>
      </c>
      <c r="B34" s="363"/>
      <c r="C34" s="363"/>
      <c r="D34" s="363"/>
      <c r="E34" s="363"/>
      <c r="F34" s="363"/>
      <c r="G34" s="364"/>
      <c r="H34" s="214"/>
    </row>
    <row r="35" spans="1:255" s="215" customFormat="1" ht="12.75" x14ac:dyDescent="0.2">
      <c r="A35" s="387" t="s">
        <v>430</v>
      </c>
      <c r="B35" s="388"/>
      <c r="C35" s="388"/>
      <c r="D35" s="388"/>
      <c r="E35" s="388"/>
      <c r="F35" s="388"/>
      <c r="G35" s="389"/>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row>
    <row r="36" spans="1:255" s="215" customFormat="1" ht="45" x14ac:dyDescent="0.2">
      <c r="A36" s="253">
        <v>1</v>
      </c>
      <c r="B36" s="254" t="s">
        <v>427</v>
      </c>
      <c r="C36" s="260" t="s">
        <v>431</v>
      </c>
      <c r="D36" s="256" t="s">
        <v>425</v>
      </c>
      <c r="E36" s="257">
        <v>2.65</v>
      </c>
      <c r="F36" s="261"/>
      <c r="G36" s="262"/>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row>
    <row r="37" spans="1:255" s="206" customFormat="1" ht="18" customHeight="1" x14ac:dyDescent="0.2">
      <c r="A37" s="363" t="s">
        <v>655</v>
      </c>
      <c r="B37" s="363"/>
      <c r="C37" s="363"/>
      <c r="D37" s="363"/>
      <c r="E37" s="363"/>
      <c r="F37" s="363"/>
      <c r="G37" s="364"/>
      <c r="H37" s="214"/>
    </row>
    <row r="38" spans="1:255" s="215" customFormat="1" ht="12.75" x14ac:dyDescent="0.2">
      <c r="A38" s="378" t="s">
        <v>656</v>
      </c>
      <c r="B38" s="379"/>
      <c r="C38" s="379"/>
      <c r="D38" s="379"/>
      <c r="E38" s="379"/>
      <c r="F38" s="379"/>
      <c r="G38" s="380"/>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row>
    <row r="39" spans="1:255" s="215" customFormat="1" ht="12.75" x14ac:dyDescent="0.2">
      <c r="A39" s="253">
        <v>6</v>
      </c>
      <c r="B39" s="254" t="s">
        <v>454</v>
      </c>
      <c r="C39" s="260" t="s">
        <v>657</v>
      </c>
      <c r="D39" s="256" t="s">
        <v>455</v>
      </c>
      <c r="E39" s="257">
        <v>2.5000000000000001E-2</v>
      </c>
      <c r="F39" s="261"/>
      <c r="G39" s="262"/>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row>
    <row r="40" spans="1:255" s="215" customFormat="1" ht="45.75" thickBot="1" x14ac:dyDescent="0.25">
      <c r="A40" s="253">
        <v>7</v>
      </c>
      <c r="B40" s="254" t="s">
        <v>658</v>
      </c>
      <c r="C40" s="260" t="s">
        <v>659</v>
      </c>
      <c r="D40" s="256" t="s">
        <v>515</v>
      </c>
      <c r="E40" s="257">
        <v>2.5000000000000001E-2</v>
      </c>
      <c r="F40" s="261"/>
      <c r="G40" s="262"/>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row>
    <row r="41" spans="1:255" s="215" customFormat="1" ht="12.75" x14ac:dyDescent="0.2">
      <c r="A41" s="390" t="s">
        <v>778</v>
      </c>
      <c r="B41" s="391"/>
      <c r="C41" s="391"/>
      <c r="D41" s="391"/>
      <c r="E41" s="391"/>
      <c r="F41" s="391"/>
      <c r="G41" s="392"/>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row>
    <row r="42" spans="1:255" s="215" customFormat="1" ht="12.75" x14ac:dyDescent="0.2">
      <c r="A42" s="253">
        <v>24</v>
      </c>
      <c r="B42" s="254" t="s">
        <v>591</v>
      </c>
      <c r="C42" s="260" t="s">
        <v>592</v>
      </c>
      <c r="D42" s="256" t="s">
        <v>517</v>
      </c>
      <c r="E42" s="257">
        <v>4.5060000000000002</v>
      </c>
      <c r="F42" s="261"/>
      <c r="G42" s="262"/>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row>
    <row r="43" spans="1:255" s="215" customFormat="1" ht="45" x14ac:dyDescent="0.2">
      <c r="A43" s="253">
        <v>25</v>
      </c>
      <c r="B43" s="254" t="s">
        <v>593</v>
      </c>
      <c r="C43" s="260" t="s">
        <v>594</v>
      </c>
      <c r="D43" s="256" t="s">
        <v>515</v>
      </c>
      <c r="E43" s="257">
        <v>0.216</v>
      </c>
      <c r="F43" s="261"/>
      <c r="G43" s="262"/>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row>
    <row r="44" spans="1:255" s="215" customFormat="1" ht="13.5" thickBot="1" x14ac:dyDescent="0.25">
      <c r="A44" s="253">
        <v>26</v>
      </c>
      <c r="B44" s="254" t="s">
        <v>454</v>
      </c>
      <c r="C44" s="260" t="s">
        <v>657</v>
      </c>
      <c r="D44" s="256" t="s">
        <v>455</v>
      </c>
      <c r="E44" s="257">
        <v>2.1</v>
      </c>
      <c r="F44" s="261"/>
      <c r="G44" s="262"/>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row>
    <row r="45" spans="1:255" s="215" customFormat="1" ht="45" x14ac:dyDescent="0.2">
      <c r="A45" s="246">
        <v>27</v>
      </c>
      <c r="B45" s="247" t="s">
        <v>658</v>
      </c>
      <c r="C45" s="248" t="s">
        <v>659</v>
      </c>
      <c r="D45" s="249" t="s">
        <v>515</v>
      </c>
      <c r="E45" s="250">
        <v>2.1</v>
      </c>
      <c r="F45" s="263"/>
      <c r="G45" s="264"/>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row>
    <row r="46" spans="1:255" s="215" customFormat="1" ht="36" x14ac:dyDescent="0.2">
      <c r="A46" s="253">
        <v>28</v>
      </c>
      <c r="B46" s="254" t="s">
        <v>596</v>
      </c>
      <c r="C46" s="260" t="s">
        <v>597</v>
      </c>
      <c r="D46" s="256" t="s">
        <v>598</v>
      </c>
      <c r="E46" s="257">
        <v>2.5710000000000002</v>
      </c>
      <c r="F46" s="261"/>
      <c r="G46" s="262"/>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row>
    <row r="47" spans="1:255" s="215" customFormat="1" ht="12.75" x14ac:dyDescent="0.2">
      <c r="A47" s="253">
        <v>29</v>
      </c>
      <c r="B47" s="254" t="s">
        <v>516</v>
      </c>
      <c r="C47" s="260" t="s">
        <v>599</v>
      </c>
      <c r="D47" s="256" t="s">
        <v>517</v>
      </c>
      <c r="E47" s="257">
        <v>14.02</v>
      </c>
      <c r="F47" s="261"/>
      <c r="G47" s="262"/>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row>
    <row r="48" spans="1:255" s="215" customFormat="1" ht="24" x14ac:dyDescent="0.2">
      <c r="A48" s="253">
        <v>30</v>
      </c>
      <c r="B48" s="254" t="s">
        <v>516</v>
      </c>
      <c r="C48" s="260" t="s">
        <v>600</v>
      </c>
      <c r="D48" s="256" t="s">
        <v>517</v>
      </c>
      <c r="E48" s="257">
        <v>13.75</v>
      </c>
      <c r="F48" s="261"/>
      <c r="G48" s="262"/>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s="206" customFormat="1" ht="18" customHeight="1" x14ac:dyDescent="0.2">
      <c r="A49" s="363" t="s">
        <v>660</v>
      </c>
      <c r="B49" s="363"/>
      <c r="C49" s="363"/>
      <c r="D49" s="363"/>
      <c r="E49" s="363"/>
      <c r="F49" s="363"/>
      <c r="G49" s="364"/>
      <c r="H49" s="214"/>
    </row>
    <row r="50" spans="1:255" s="215" customFormat="1" ht="12.75" x14ac:dyDescent="0.2">
      <c r="A50" s="378" t="s">
        <v>656</v>
      </c>
      <c r="B50" s="379"/>
      <c r="C50" s="379"/>
      <c r="D50" s="379"/>
      <c r="E50" s="379"/>
      <c r="F50" s="379"/>
      <c r="G50" s="380"/>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s="215" customFormat="1" ht="12.75" x14ac:dyDescent="0.2">
      <c r="A51" s="253">
        <v>1</v>
      </c>
      <c r="B51" s="254" t="s">
        <v>591</v>
      </c>
      <c r="C51" s="260" t="s">
        <v>592</v>
      </c>
      <c r="D51" s="256" t="s">
        <v>517</v>
      </c>
      <c r="E51" s="257">
        <v>2.35E-2</v>
      </c>
      <c r="F51" s="261"/>
      <c r="G51" s="262"/>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row>
    <row r="52" spans="1:255" s="215" customFormat="1" ht="36.75" thickBot="1" x14ac:dyDescent="0.25">
      <c r="A52" s="253">
        <v>2</v>
      </c>
      <c r="B52" s="254" t="s">
        <v>596</v>
      </c>
      <c r="C52" s="260" t="s">
        <v>597</v>
      </c>
      <c r="D52" s="256" t="s">
        <v>598</v>
      </c>
      <c r="E52" s="257">
        <v>1.35E-2</v>
      </c>
      <c r="F52" s="261"/>
      <c r="G52" s="262"/>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s="215" customFormat="1" ht="13.5" thickBot="1" x14ac:dyDescent="0.25">
      <c r="A53" s="246">
        <v>3</v>
      </c>
      <c r="B53" s="247" t="s">
        <v>516</v>
      </c>
      <c r="C53" s="248" t="s">
        <v>599</v>
      </c>
      <c r="D53" s="249" t="s">
        <v>517</v>
      </c>
      <c r="E53" s="250">
        <v>7.4899999999999994E-2</v>
      </c>
      <c r="F53" s="263"/>
      <c r="G53" s="264"/>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s="215" customFormat="1" ht="48" x14ac:dyDescent="0.2">
      <c r="A54" s="246">
        <v>4</v>
      </c>
      <c r="B54" s="247" t="s">
        <v>590</v>
      </c>
      <c r="C54" s="248" t="s">
        <v>661</v>
      </c>
      <c r="D54" s="249" t="s">
        <v>502</v>
      </c>
      <c r="E54" s="250">
        <v>3.1199999999999999E-2</v>
      </c>
      <c r="F54" s="263"/>
      <c r="G54" s="264"/>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s="215" customFormat="1" ht="12.75" x14ac:dyDescent="0.2">
      <c r="A55" s="378" t="s">
        <v>778</v>
      </c>
      <c r="B55" s="379"/>
      <c r="C55" s="379"/>
      <c r="D55" s="379"/>
      <c r="E55" s="379"/>
      <c r="F55" s="379"/>
      <c r="G55" s="380"/>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s="215" customFormat="1" ht="48" x14ac:dyDescent="0.2">
      <c r="A56" s="253">
        <v>7</v>
      </c>
      <c r="B56" s="254" t="s">
        <v>590</v>
      </c>
      <c r="C56" s="260" t="s">
        <v>661</v>
      </c>
      <c r="D56" s="256" t="s">
        <v>502</v>
      </c>
      <c r="E56" s="257">
        <v>2.4299999999999999E-2</v>
      </c>
      <c r="F56" s="261"/>
      <c r="G56" s="262"/>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s="215" customFormat="1" ht="12.75" x14ac:dyDescent="0.2">
      <c r="A57" s="253">
        <v>8</v>
      </c>
      <c r="B57" s="254" t="s">
        <v>591</v>
      </c>
      <c r="C57" s="260" t="s">
        <v>592</v>
      </c>
      <c r="D57" s="256" t="s">
        <v>517</v>
      </c>
      <c r="E57" s="257">
        <v>1.6E-2</v>
      </c>
      <c r="F57" s="261"/>
      <c r="G57" s="262"/>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row>
    <row r="58" spans="1:255" s="215" customFormat="1" ht="13.5" thickBot="1" x14ac:dyDescent="0.25">
      <c r="A58" s="253">
        <v>10</v>
      </c>
      <c r="B58" s="254" t="s">
        <v>454</v>
      </c>
      <c r="C58" s="260" t="s">
        <v>657</v>
      </c>
      <c r="D58" s="256" t="s">
        <v>455</v>
      </c>
      <c r="E58" s="257">
        <v>6.7999999999999996E-3</v>
      </c>
      <c r="F58" s="261"/>
      <c r="G58" s="262"/>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s="215" customFormat="1" ht="45" x14ac:dyDescent="0.2">
      <c r="A59" s="246">
        <v>11</v>
      </c>
      <c r="B59" s="247" t="s">
        <v>658</v>
      </c>
      <c r="C59" s="248" t="s">
        <v>659</v>
      </c>
      <c r="D59" s="249" t="s">
        <v>515</v>
      </c>
      <c r="E59" s="250">
        <v>6.7999999999999996E-3</v>
      </c>
      <c r="F59" s="263"/>
      <c r="G59" s="264"/>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row>
    <row r="60" spans="1:255" s="215" customFormat="1" ht="36" x14ac:dyDescent="0.2">
      <c r="A60" s="253">
        <v>12</v>
      </c>
      <c r="B60" s="254" t="s">
        <v>596</v>
      </c>
      <c r="C60" s="260" t="s">
        <v>597</v>
      </c>
      <c r="D60" s="256" t="s">
        <v>598</v>
      </c>
      <c r="E60" s="257">
        <v>1.18E-2</v>
      </c>
      <c r="F60" s="261"/>
      <c r="G60" s="262"/>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s="215" customFormat="1" ht="12.75" x14ac:dyDescent="0.2">
      <c r="A61" s="253">
        <v>13</v>
      </c>
      <c r="B61" s="254" t="s">
        <v>516</v>
      </c>
      <c r="C61" s="260" t="s">
        <v>599</v>
      </c>
      <c r="D61" s="256" t="s">
        <v>517</v>
      </c>
      <c r="E61" s="257">
        <v>4.5499999999999999E-2</v>
      </c>
      <c r="F61" s="261"/>
      <c r="G61" s="262"/>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s="215" customFormat="1" ht="24" x14ac:dyDescent="0.2">
      <c r="A62" s="253">
        <v>14</v>
      </c>
      <c r="B62" s="254" t="s">
        <v>516</v>
      </c>
      <c r="C62" s="260" t="s">
        <v>600</v>
      </c>
      <c r="D62" s="256" t="s">
        <v>517</v>
      </c>
      <c r="E62" s="257">
        <v>4.41E-2</v>
      </c>
      <c r="F62" s="261"/>
      <c r="G62" s="262"/>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row>
    <row r="63" spans="1:255" s="206" customFormat="1" ht="18" customHeight="1" x14ac:dyDescent="0.2">
      <c r="A63" s="363" t="s">
        <v>662</v>
      </c>
      <c r="B63" s="363"/>
      <c r="C63" s="363"/>
      <c r="D63" s="363"/>
      <c r="E63" s="363"/>
      <c r="F63" s="363"/>
      <c r="G63" s="364"/>
      <c r="H63" s="214"/>
    </row>
    <row r="64" spans="1:255" s="215" customFormat="1" ht="12.75" x14ac:dyDescent="0.2">
      <c r="A64" s="378" t="s">
        <v>436</v>
      </c>
      <c r="B64" s="379"/>
      <c r="C64" s="379"/>
      <c r="D64" s="379"/>
      <c r="E64" s="379"/>
      <c r="F64" s="379"/>
      <c r="G64" s="380"/>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s="215" customFormat="1" ht="48" x14ac:dyDescent="0.2">
      <c r="A65" s="253">
        <v>1</v>
      </c>
      <c r="B65" s="254" t="s">
        <v>461</v>
      </c>
      <c r="C65" s="260" t="s">
        <v>663</v>
      </c>
      <c r="D65" s="256" t="s">
        <v>438</v>
      </c>
      <c r="E65" s="257">
        <v>1.121</v>
      </c>
      <c r="F65" s="261"/>
      <c r="G65" s="262"/>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s="215" customFormat="1" ht="22.5" x14ac:dyDescent="0.2">
      <c r="A66" s="253">
        <v>3</v>
      </c>
      <c r="B66" s="254" t="s">
        <v>422</v>
      </c>
      <c r="C66" s="260" t="s">
        <v>439</v>
      </c>
      <c r="D66" s="256" t="s">
        <v>417</v>
      </c>
      <c r="E66" s="257">
        <v>2.4700000000000002</v>
      </c>
      <c r="F66" s="261"/>
      <c r="G66" s="262"/>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s="215" customFormat="1" ht="22.5" x14ac:dyDescent="0.2">
      <c r="A67" s="253">
        <v>4</v>
      </c>
      <c r="B67" s="254" t="s">
        <v>440</v>
      </c>
      <c r="C67" s="260" t="s">
        <v>441</v>
      </c>
      <c r="D67" s="256" t="s">
        <v>442</v>
      </c>
      <c r="E67" s="257">
        <v>0.11700000000000001</v>
      </c>
      <c r="F67" s="261"/>
      <c r="G67" s="262"/>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s="215" customFormat="1" ht="12.75" x14ac:dyDescent="0.2">
      <c r="A68" s="378" t="s">
        <v>443</v>
      </c>
      <c r="B68" s="379"/>
      <c r="C68" s="379"/>
      <c r="D68" s="379"/>
      <c r="E68" s="379"/>
      <c r="F68" s="379"/>
      <c r="G68" s="380"/>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s="215" customFormat="1" ht="33.75" x14ac:dyDescent="0.2">
      <c r="A69" s="253">
        <v>5</v>
      </c>
      <c r="B69" s="254" t="s">
        <v>444</v>
      </c>
      <c r="C69" s="260" t="s">
        <v>445</v>
      </c>
      <c r="D69" s="256" t="s">
        <v>446</v>
      </c>
      <c r="E69" s="257">
        <v>0.374</v>
      </c>
      <c r="F69" s="261"/>
      <c r="G69" s="262"/>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s="215" customFormat="1" ht="56.25" x14ac:dyDescent="0.2">
      <c r="A70" s="253">
        <v>6</v>
      </c>
      <c r="B70" s="254" t="s">
        <v>447</v>
      </c>
      <c r="C70" s="260" t="s">
        <v>448</v>
      </c>
      <c r="D70" s="256" t="s">
        <v>449</v>
      </c>
      <c r="E70" s="257">
        <v>0.66</v>
      </c>
      <c r="F70" s="261"/>
      <c r="G70" s="262"/>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s="215" customFormat="1" ht="12.75" x14ac:dyDescent="0.2">
      <c r="A71" s="378" t="s">
        <v>450</v>
      </c>
      <c r="B71" s="379"/>
      <c r="C71" s="379"/>
      <c r="D71" s="379"/>
      <c r="E71" s="379"/>
      <c r="F71" s="379"/>
      <c r="G71" s="380"/>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row>
    <row r="72" spans="1:255" s="215" customFormat="1" ht="48" x14ac:dyDescent="0.2">
      <c r="A72" s="253">
        <v>7</v>
      </c>
      <c r="B72" s="254" t="s">
        <v>451</v>
      </c>
      <c r="C72" s="260" t="s">
        <v>452</v>
      </c>
      <c r="D72" s="256" t="s">
        <v>438</v>
      </c>
      <c r="E72" s="257">
        <v>3.65</v>
      </c>
      <c r="F72" s="261"/>
      <c r="G72" s="262"/>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s="215" customFormat="1" ht="22.5" x14ac:dyDescent="0.2">
      <c r="A73" s="253">
        <v>8</v>
      </c>
      <c r="B73" s="254" t="s">
        <v>422</v>
      </c>
      <c r="C73" s="260" t="s">
        <v>439</v>
      </c>
      <c r="D73" s="256" t="s">
        <v>417</v>
      </c>
      <c r="E73" s="257">
        <v>6.24</v>
      </c>
      <c r="F73" s="261"/>
      <c r="G73" s="262"/>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row>
    <row r="74" spans="1:255" s="215" customFormat="1" ht="22.5" x14ac:dyDescent="0.2">
      <c r="A74" s="253">
        <v>9</v>
      </c>
      <c r="B74" s="254" t="s">
        <v>440</v>
      </c>
      <c r="C74" s="260" t="s">
        <v>453</v>
      </c>
      <c r="D74" s="256" t="s">
        <v>442</v>
      </c>
      <c r="E74" s="257">
        <v>1.38E-2</v>
      </c>
      <c r="F74" s="261"/>
      <c r="G74" s="262"/>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s="215" customFormat="1" ht="12.75" x14ac:dyDescent="0.2">
      <c r="A75" s="378" t="s">
        <v>664</v>
      </c>
      <c r="B75" s="379"/>
      <c r="C75" s="379"/>
      <c r="D75" s="379"/>
      <c r="E75" s="379"/>
      <c r="F75" s="379"/>
      <c r="G75" s="380"/>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s="215" customFormat="1" ht="48" x14ac:dyDescent="0.2">
      <c r="A76" s="253">
        <v>10</v>
      </c>
      <c r="B76" s="254" t="s">
        <v>451</v>
      </c>
      <c r="C76" s="260" t="s">
        <v>452</v>
      </c>
      <c r="D76" s="256" t="s">
        <v>438</v>
      </c>
      <c r="E76" s="257">
        <v>0.23</v>
      </c>
      <c r="F76" s="261"/>
      <c r="G76" s="262"/>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s="215" customFormat="1" ht="36" x14ac:dyDescent="0.2">
      <c r="A77" s="253">
        <v>11</v>
      </c>
      <c r="B77" s="254" t="s">
        <v>456</v>
      </c>
      <c r="C77" s="260" t="s">
        <v>665</v>
      </c>
      <c r="D77" s="256" t="s">
        <v>457</v>
      </c>
      <c r="E77" s="257">
        <v>0.122</v>
      </c>
      <c r="F77" s="261"/>
      <c r="G77" s="262"/>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s="215" customFormat="1" ht="12.75" x14ac:dyDescent="0.2">
      <c r="A78" s="378" t="s">
        <v>666</v>
      </c>
      <c r="B78" s="379"/>
      <c r="C78" s="379"/>
      <c r="D78" s="379"/>
      <c r="E78" s="379"/>
      <c r="F78" s="379"/>
      <c r="G78" s="380"/>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s="215" customFormat="1" ht="24" x14ac:dyDescent="0.2">
      <c r="A79" s="253">
        <v>12</v>
      </c>
      <c r="B79" s="254" t="s">
        <v>454</v>
      </c>
      <c r="C79" s="260" t="s">
        <v>667</v>
      </c>
      <c r="D79" s="256" t="s">
        <v>455</v>
      </c>
      <c r="E79" s="257">
        <v>0.6</v>
      </c>
      <c r="F79" s="261"/>
      <c r="G79" s="262"/>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row>
    <row r="80" spans="1:255" s="215" customFormat="1" ht="24" x14ac:dyDescent="0.2">
      <c r="A80" s="253">
        <v>13</v>
      </c>
      <c r="B80" s="254" t="s">
        <v>456</v>
      </c>
      <c r="C80" s="260" t="s">
        <v>668</v>
      </c>
      <c r="D80" s="256" t="s">
        <v>457</v>
      </c>
      <c r="E80" s="257">
        <v>3.7999999999999999E-2</v>
      </c>
      <c r="F80" s="261"/>
      <c r="G80" s="262"/>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row>
    <row r="81" spans="1:255" s="215" customFormat="1" ht="36" x14ac:dyDescent="0.2">
      <c r="A81" s="253">
        <v>14</v>
      </c>
      <c r="B81" s="254" t="s">
        <v>451</v>
      </c>
      <c r="C81" s="260" t="s">
        <v>669</v>
      </c>
      <c r="D81" s="256" t="s">
        <v>438</v>
      </c>
      <c r="E81" s="257">
        <v>0.05</v>
      </c>
      <c r="F81" s="261"/>
      <c r="G81" s="262"/>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row>
    <row r="82" spans="1:255" s="215" customFormat="1" ht="36" x14ac:dyDescent="0.2">
      <c r="A82" s="253">
        <v>15</v>
      </c>
      <c r="B82" s="254" t="s">
        <v>458</v>
      </c>
      <c r="C82" s="260" t="s">
        <v>459</v>
      </c>
      <c r="D82" s="256" t="s">
        <v>460</v>
      </c>
      <c r="E82" s="257">
        <v>0.05</v>
      </c>
      <c r="F82" s="261"/>
      <c r="G82" s="262"/>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row>
    <row r="83" spans="1:255" s="206" customFormat="1" ht="18" customHeight="1" x14ac:dyDescent="0.2">
      <c r="A83" s="363" t="s">
        <v>670</v>
      </c>
      <c r="B83" s="363"/>
      <c r="C83" s="363"/>
      <c r="D83" s="363"/>
      <c r="E83" s="363"/>
      <c r="F83" s="363"/>
      <c r="G83" s="364"/>
      <c r="H83" s="214"/>
    </row>
    <row r="84" spans="1:255" s="215" customFormat="1" ht="12.75" x14ac:dyDescent="0.2">
      <c r="A84" s="378" t="s">
        <v>462</v>
      </c>
      <c r="B84" s="379"/>
      <c r="C84" s="379"/>
      <c r="D84" s="379"/>
      <c r="E84" s="379"/>
      <c r="F84" s="379"/>
      <c r="G84" s="380"/>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row>
    <row r="85" spans="1:255" s="215" customFormat="1" ht="24" x14ac:dyDescent="0.2">
      <c r="A85" s="253">
        <v>1</v>
      </c>
      <c r="B85" s="254" t="s">
        <v>463</v>
      </c>
      <c r="C85" s="260" t="s">
        <v>464</v>
      </c>
      <c r="D85" s="256" t="s">
        <v>419</v>
      </c>
      <c r="E85" s="257">
        <v>32</v>
      </c>
      <c r="F85" s="261"/>
      <c r="G85" s="262"/>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row>
    <row r="86" spans="1:255" s="215" customFormat="1" ht="24" x14ac:dyDescent="0.2">
      <c r="A86" s="253">
        <v>10</v>
      </c>
      <c r="B86" s="254" t="s">
        <v>463</v>
      </c>
      <c r="C86" s="260" t="s">
        <v>465</v>
      </c>
      <c r="D86" s="256" t="s">
        <v>419</v>
      </c>
      <c r="E86" s="257">
        <v>64</v>
      </c>
      <c r="F86" s="261"/>
      <c r="G86" s="262"/>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row>
    <row r="87" spans="1:255" s="215" customFormat="1" ht="24" x14ac:dyDescent="0.2">
      <c r="A87" s="253">
        <v>19</v>
      </c>
      <c r="B87" s="254" t="s">
        <v>466</v>
      </c>
      <c r="C87" s="260" t="s">
        <v>467</v>
      </c>
      <c r="D87" s="256" t="s">
        <v>419</v>
      </c>
      <c r="E87" s="257">
        <v>32</v>
      </c>
      <c r="F87" s="261"/>
      <c r="G87" s="262"/>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row>
    <row r="88" spans="1:255" s="215" customFormat="1" ht="24" x14ac:dyDescent="0.2">
      <c r="A88" s="253">
        <v>31</v>
      </c>
      <c r="B88" s="254" t="s">
        <v>466</v>
      </c>
      <c r="C88" s="260" t="s">
        <v>467</v>
      </c>
      <c r="D88" s="256" t="s">
        <v>419</v>
      </c>
      <c r="E88" s="257">
        <v>80</v>
      </c>
      <c r="F88" s="261"/>
      <c r="G88" s="262"/>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row>
    <row r="89" spans="1:255" s="215" customFormat="1" ht="22.5" x14ac:dyDescent="0.2">
      <c r="A89" s="253">
        <v>37</v>
      </c>
      <c r="B89" s="254" t="s">
        <v>468</v>
      </c>
      <c r="C89" s="260" t="s">
        <v>469</v>
      </c>
      <c r="D89" s="256" t="s">
        <v>419</v>
      </c>
      <c r="E89" s="257">
        <v>46</v>
      </c>
      <c r="F89" s="261"/>
      <c r="G89" s="262"/>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row>
    <row r="90" spans="1:255" s="215" customFormat="1" ht="22.5" x14ac:dyDescent="0.2">
      <c r="A90" s="253">
        <v>49</v>
      </c>
      <c r="B90" s="254" t="s">
        <v>470</v>
      </c>
      <c r="C90" s="260" t="s">
        <v>471</v>
      </c>
      <c r="D90" s="256" t="s">
        <v>419</v>
      </c>
      <c r="E90" s="257">
        <v>66</v>
      </c>
      <c r="F90" s="261"/>
      <c r="G90" s="262"/>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row>
    <row r="91" spans="1:255" s="215" customFormat="1" ht="22.5" x14ac:dyDescent="0.2">
      <c r="A91" s="253">
        <v>55</v>
      </c>
      <c r="B91" s="254" t="s">
        <v>468</v>
      </c>
      <c r="C91" s="260" t="s">
        <v>469</v>
      </c>
      <c r="D91" s="256" t="s">
        <v>419</v>
      </c>
      <c r="E91" s="257">
        <v>46</v>
      </c>
      <c r="F91" s="261"/>
      <c r="G91" s="262"/>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row>
    <row r="92" spans="1:255" s="215" customFormat="1" ht="22.5" x14ac:dyDescent="0.2">
      <c r="A92" s="253">
        <v>61</v>
      </c>
      <c r="B92" s="254" t="s">
        <v>470</v>
      </c>
      <c r="C92" s="260" t="s">
        <v>471</v>
      </c>
      <c r="D92" s="256" t="s">
        <v>419</v>
      </c>
      <c r="E92" s="257">
        <v>66</v>
      </c>
      <c r="F92" s="261"/>
      <c r="G92" s="262"/>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row>
    <row r="93" spans="1:255" s="215" customFormat="1" ht="24" x14ac:dyDescent="0.2">
      <c r="A93" s="253">
        <v>73</v>
      </c>
      <c r="B93" s="254" t="s">
        <v>472</v>
      </c>
      <c r="C93" s="260" t="s">
        <v>671</v>
      </c>
      <c r="D93" s="256" t="s">
        <v>473</v>
      </c>
      <c r="E93" s="257">
        <v>0.96</v>
      </c>
      <c r="F93" s="261"/>
      <c r="G93" s="262"/>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row>
    <row r="94" spans="1:255" s="215" customFormat="1" ht="12.75" x14ac:dyDescent="0.2">
      <c r="A94" s="253">
        <v>74</v>
      </c>
      <c r="B94" s="254" t="s">
        <v>472</v>
      </c>
      <c r="C94" s="260" t="s">
        <v>474</v>
      </c>
      <c r="D94" s="256" t="s">
        <v>473</v>
      </c>
      <c r="E94" s="257">
        <v>3.36</v>
      </c>
      <c r="F94" s="261"/>
      <c r="G94" s="262"/>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row>
    <row r="95" spans="1:255" s="206" customFormat="1" ht="18" customHeight="1" x14ac:dyDescent="0.2">
      <c r="A95" s="363" t="s">
        <v>779</v>
      </c>
      <c r="B95" s="363"/>
      <c r="C95" s="363"/>
      <c r="D95" s="363"/>
      <c r="E95" s="363"/>
      <c r="F95" s="363"/>
      <c r="G95" s="364"/>
      <c r="H95" s="214"/>
    </row>
    <row r="96" spans="1:255" s="215" customFormat="1" ht="24" x14ac:dyDescent="0.2">
      <c r="A96" s="253">
        <v>1</v>
      </c>
      <c r="B96" s="254" t="s">
        <v>475</v>
      </c>
      <c r="C96" s="260" t="s">
        <v>476</v>
      </c>
      <c r="D96" s="256" t="s">
        <v>417</v>
      </c>
      <c r="E96" s="286">
        <v>42.976666666666667</v>
      </c>
      <c r="F96" s="261"/>
      <c r="G96" s="262"/>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row>
    <row r="97" spans="1:255" s="215" customFormat="1" ht="22.5" x14ac:dyDescent="0.2">
      <c r="A97" s="253">
        <v>2</v>
      </c>
      <c r="B97" s="254" t="s">
        <v>477</v>
      </c>
      <c r="C97" s="260" t="s">
        <v>478</v>
      </c>
      <c r="D97" s="256" t="s">
        <v>417</v>
      </c>
      <c r="E97" s="286">
        <v>8.6199999999999992</v>
      </c>
      <c r="F97" s="261"/>
      <c r="G97" s="262"/>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row>
    <row r="98" spans="1:255" s="215" customFormat="1" ht="22.5" x14ac:dyDescent="0.2">
      <c r="A98" s="253">
        <v>3</v>
      </c>
      <c r="B98" s="254" t="s">
        <v>477</v>
      </c>
      <c r="C98" s="260" t="s">
        <v>479</v>
      </c>
      <c r="D98" s="256" t="s">
        <v>417</v>
      </c>
      <c r="E98" s="286">
        <v>5.836666666666666</v>
      </c>
      <c r="F98" s="261"/>
      <c r="G98" s="262"/>
      <c r="H98" s="156" t="s">
        <v>765</v>
      </c>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row>
    <row r="99" spans="1:255" s="215" customFormat="1" ht="24" x14ac:dyDescent="0.2">
      <c r="A99" s="253">
        <v>4</v>
      </c>
      <c r="B99" s="254" t="s">
        <v>480</v>
      </c>
      <c r="C99" s="260" t="s">
        <v>672</v>
      </c>
      <c r="D99" s="256" t="s">
        <v>481</v>
      </c>
      <c r="E99" s="286">
        <v>2.0166666666666666</v>
      </c>
      <c r="F99" s="261"/>
      <c r="G99" s="262"/>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row>
    <row r="100" spans="1:255" s="215" customFormat="1" ht="12.75" x14ac:dyDescent="0.2">
      <c r="A100" s="370" t="s">
        <v>673</v>
      </c>
      <c r="B100" s="368"/>
      <c r="C100" s="368"/>
      <c r="D100" s="368"/>
      <c r="E100" s="368"/>
      <c r="F100" s="368"/>
      <c r="G100" s="368"/>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row>
    <row r="101" spans="1:255" s="215" customFormat="1" ht="48" x14ac:dyDescent="0.2">
      <c r="A101" s="253">
        <v>1</v>
      </c>
      <c r="B101" s="254" t="s">
        <v>493</v>
      </c>
      <c r="C101" s="260" t="s">
        <v>674</v>
      </c>
      <c r="D101" s="256" t="s">
        <v>418</v>
      </c>
      <c r="E101" s="285">
        <v>0.11033333333333334</v>
      </c>
      <c r="F101" s="261"/>
      <c r="G101" s="262"/>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row>
    <row r="102" spans="1:255" s="215" customFormat="1" ht="12.75" x14ac:dyDescent="0.2">
      <c r="A102" s="370" t="s">
        <v>675</v>
      </c>
      <c r="B102" s="368"/>
      <c r="C102" s="368"/>
      <c r="D102" s="368"/>
      <c r="E102" s="368"/>
      <c r="F102" s="368"/>
      <c r="G102" s="368"/>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row>
    <row r="103" spans="1:255" s="215" customFormat="1" ht="24" x14ac:dyDescent="0.2">
      <c r="A103" s="253">
        <v>1</v>
      </c>
      <c r="B103" s="254" t="s">
        <v>497</v>
      </c>
      <c r="C103" s="260" t="s">
        <v>498</v>
      </c>
      <c r="D103" s="256" t="s">
        <v>455</v>
      </c>
      <c r="E103" s="285">
        <v>17.333333333333332</v>
      </c>
      <c r="F103" s="261"/>
      <c r="G103" s="262"/>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row>
    <row r="104" spans="1:255" s="215" customFormat="1" ht="24" x14ac:dyDescent="0.2">
      <c r="A104" s="253">
        <v>2</v>
      </c>
      <c r="B104" s="254" t="s">
        <v>484</v>
      </c>
      <c r="C104" s="260" t="s">
        <v>485</v>
      </c>
      <c r="D104" s="256" t="s">
        <v>460</v>
      </c>
      <c r="E104" s="285">
        <v>3.0166666666666671</v>
      </c>
      <c r="F104" s="261"/>
      <c r="G104" s="262"/>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row>
    <row r="105" spans="1:255" s="215" customFormat="1" ht="12.75" x14ac:dyDescent="0.2">
      <c r="A105" s="253">
        <v>3</v>
      </c>
      <c r="B105" s="254" t="s">
        <v>501</v>
      </c>
      <c r="C105" s="260" t="s">
        <v>676</v>
      </c>
      <c r="D105" s="256" t="s">
        <v>502</v>
      </c>
      <c r="E105" s="285">
        <v>3.09</v>
      </c>
      <c r="F105" s="261"/>
      <c r="G105" s="262"/>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row>
    <row r="106" spans="1:255" s="215" customFormat="1" ht="22.5" x14ac:dyDescent="0.2">
      <c r="A106" s="253">
        <v>4</v>
      </c>
      <c r="B106" s="254" t="s">
        <v>488</v>
      </c>
      <c r="C106" s="260" t="s">
        <v>677</v>
      </c>
      <c r="D106" s="256" t="s">
        <v>487</v>
      </c>
      <c r="E106" s="285">
        <v>2.8866666666666667</v>
      </c>
      <c r="F106" s="261"/>
      <c r="G106" s="262"/>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row>
    <row r="107" spans="1:255" s="215" customFormat="1" ht="36" x14ac:dyDescent="0.2">
      <c r="A107" s="253">
        <v>5</v>
      </c>
      <c r="B107" s="254" t="s">
        <v>489</v>
      </c>
      <c r="C107" s="260" t="s">
        <v>678</v>
      </c>
      <c r="D107" s="256" t="s">
        <v>487</v>
      </c>
      <c r="E107" s="285">
        <v>2.8866666666666667</v>
      </c>
      <c r="F107" s="261"/>
      <c r="G107" s="262"/>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row>
    <row r="108" spans="1:255" s="215" customFormat="1" ht="24" x14ac:dyDescent="0.2">
      <c r="A108" s="253">
        <v>6</v>
      </c>
      <c r="B108" s="254" t="s">
        <v>679</v>
      </c>
      <c r="C108" s="260" t="s">
        <v>680</v>
      </c>
      <c r="D108" s="256" t="s">
        <v>418</v>
      </c>
      <c r="E108" s="285">
        <v>2.8866666666666667</v>
      </c>
      <c r="F108" s="261"/>
      <c r="G108" s="262"/>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row>
    <row r="109" spans="1:255" s="215" customFormat="1" ht="48" x14ac:dyDescent="0.2">
      <c r="A109" s="253">
        <v>7</v>
      </c>
      <c r="B109" s="254" t="s">
        <v>493</v>
      </c>
      <c r="C109" s="260" t="s">
        <v>681</v>
      </c>
      <c r="D109" s="256" t="s">
        <v>418</v>
      </c>
      <c r="E109" s="285">
        <v>0.65166666666666673</v>
      </c>
      <c r="F109" s="261"/>
      <c r="G109" s="262"/>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row>
    <row r="110" spans="1:255" s="215" customFormat="1" ht="12.75" x14ac:dyDescent="0.2">
      <c r="A110" s="378" t="s">
        <v>682</v>
      </c>
      <c r="B110" s="379"/>
      <c r="C110" s="379"/>
      <c r="D110" s="379"/>
      <c r="E110" s="379"/>
      <c r="F110" s="379"/>
      <c r="G110" s="380"/>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row>
    <row r="111" spans="1:255" s="215" customFormat="1" ht="24" x14ac:dyDescent="0.2">
      <c r="A111" s="253">
        <v>1</v>
      </c>
      <c r="B111" s="254" t="s">
        <v>497</v>
      </c>
      <c r="C111" s="260" t="s">
        <v>498</v>
      </c>
      <c r="D111" s="256" t="s">
        <v>455</v>
      </c>
      <c r="E111" s="285">
        <v>0.3666666666666667</v>
      </c>
      <c r="F111" s="261"/>
      <c r="G111" s="262"/>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row>
    <row r="112" spans="1:255" s="215" customFormat="1" ht="24" x14ac:dyDescent="0.2">
      <c r="A112" s="253">
        <v>2</v>
      </c>
      <c r="B112" s="254" t="s">
        <v>484</v>
      </c>
      <c r="C112" s="260" t="s">
        <v>485</v>
      </c>
      <c r="D112" s="256" t="s">
        <v>460</v>
      </c>
      <c r="E112" s="285">
        <v>9.3333333333333338E-2</v>
      </c>
      <c r="F112" s="261"/>
      <c r="G112" s="262"/>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row>
    <row r="113" spans="1:255" s="215" customFormat="1" ht="12.75" x14ac:dyDescent="0.2">
      <c r="A113" s="253">
        <v>3</v>
      </c>
      <c r="B113" s="254" t="s">
        <v>501</v>
      </c>
      <c r="C113" s="260" t="s">
        <v>676</v>
      </c>
      <c r="D113" s="256" t="s">
        <v>502</v>
      </c>
      <c r="E113" s="285">
        <v>9.6666666666666665E-2</v>
      </c>
      <c r="F113" s="261"/>
      <c r="G113" s="262"/>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row>
    <row r="114" spans="1:255" s="215" customFormat="1" ht="22.5" x14ac:dyDescent="0.2">
      <c r="A114" s="253">
        <v>4</v>
      </c>
      <c r="B114" s="254" t="s">
        <v>488</v>
      </c>
      <c r="C114" s="260" t="s">
        <v>677</v>
      </c>
      <c r="D114" s="256" t="s">
        <v>487</v>
      </c>
      <c r="E114" s="257">
        <v>9.0000000000000011E-2</v>
      </c>
      <c r="F114" s="261"/>
      <c r="G114" s="262"/>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row>
    <row r="115" spans="1:255" s="215" customFormat="1" ht="36" x14ac:dyDescent="0.2">
      <c r="A115" s="253">
        <v>5</v>
      </c>
      <c r="B115" s="254" t="s">
        <v>489</v>
      </c>
      <c r="C115" s="260" t="s">
        <v>678</v>
      </c>
      <c r="D115" s="256" t="s">
        <v>487</v>
      </c>
      <c r="E115" s="257">
        <v>9.0000000000000011E-2</v>
      </c>
      <c r="F115" s="261"/>
      <c r="G115" s="262"/>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row>
    <row r="116" spans="1:255" s="215" customFormat="1" ht="24" x14ac:dyDescent="0.2">
      <c r="A116" s="253">
        <v>6</v>
      </c>
      <c r="B116" s="254" t="s">
        <v>679</v>
      </c>
      <c r="C116" s="260" t="s">
        <v>680</v>
      </c>
      <c r="D116" s="256" t="s">
        <v>418</v>
      </c>
      <c r="E116" s="257">
        <v>9.0000000000000011E-2</v>
      </c>
      <c r="F116" s="261"/>
      <c r="G116" s="262"/>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row>
    <row r="117" spans="1:255" s="215" customFormat="1" ht="48" x14ac:dyDescent="0.2">
      <c r="A117" s="253">
        <v>7</v>
      </c>
      <c r="B117" s="254" t="s">
        <v>493</v>
      </c>
      <c r="C117" s="260" t="s">
        <v>681</v>
      </c>
      <c r="D117" s="256" t="s">
        <v>418</v>
      </c>
      <c r="E117" s="257">
        <v>3.9E-2</v>
      </c>
      <c r="F117" s="261"/>
      <c r="G117" s="262"/>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row>
    <row r="118" spans="1:255" s="215" customFormat="1" ht="12.75" x14ac:dyDescent="0.2">
      <c r="A118" s="370" t="s">
        <v>683</v>
      </c>
      <c r="B118" s="368"/>
      <c r="C118" s="368"/>
      <c r="D118" s="368"/>
      <c r="E118" s="368"/>
      <c r="F118" s="368"/>
      <c r="G118" s="368"/>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row>
    <row r="119" spans="1:255" s="215" customFormat="1" ht="24" x14ac:dyDescent="0.2">
      <c r="A119" s="253">
        <v>1</v>
      </c>
      <c r="B119" s="254" t="s">
        <v>497</v>
      </c>
      <c r="C119" s="260" t="s">
        <v>498</v>
      </c>
      <c r="D119" s="256" t="s">
        <v>455</v>
      </c>
      <c r="E119" s="257">
        <v>2.44</v>
      </c>
      <c r="F119" s="261"/>
      <c r="G119" s="262"/>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row>
    <row r="120" spans="1:255" s="215" customFormat="1" ht="24" x14ac:dyDescent="0.2">
      <c r="A120" s="253">
        <v>2</v>
      </c>
      <c r="B120" s="254" t="s">
        <v>484</v>
      </c>
      <c r="C120" s="260" t="s">
        <v>485</v>
      </c>
      <c r="D120" s="256" t="s">
        <v>460</v>
      </c>
      <c r="E120" s="285">
        <v>0.42666666666666669</v>
      </c>
      <c r="F120" s="261"/>
      <c r="G120" s="262"/>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row>
    <row r="121" spans="1:255" s="215" customFormat="1" ht="12.75" x14ac:dyDescent="0.2">
      <c r="A121" s="253">
        <v>3</v>
      </c>
      <c r="B121" s="254" t="s">
        <v>501</v>
      </c>
      <c r="C121" s="260" t="s">
        <v>676</v>
      </c>
      <c r="D121" s="256" t="s">
        <v>502</v>
      </c>
      <c r="E121" s="285">
        <v>0.4366666666666667</v>
      </c>
      <c r="F121" s="261"/>
      <c r="G121" s="262"/>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row>
    <row r="122" spans="1:255" s="215" customFormat="1" ht="22.5" x14ac:dyDescent="0.2">
      <c r="A122" s="253">
        <v>4</v>
      </c>
      <c r="B122" s="254" t="s">
        <v>488</v>
      </c>
      <c r="C122" s="260" t="s">
        <v>677</v>
      </c>
      <c r="D122" s="256" t="s">
        <v>487</v>
      </c>
      <c r="E122" s="285">
        <v>0.40666666666666668</v>
      </c>
      <c r="F122" s="261"/>
      <c r="G122" s="262"/>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row>
    <row r="123" spans="1:255" s="215" customFormat="1" ht="36" x14ac:dyDescent="0.2">
      <c r="A123" s="253">
        <v>5</v>
      </c>
      <c r="B123" s="254" t="s">
        <v>489</v>
      </c>
      <c r="C123" s="260" t="s">
        <v>678</v>
      </c>
      <c r="D123" s="256" t="s">
        <v>487</v>
      </c>
      <c r="E123" s="285">
        <v>0.40666666666666668</v>
      </c>
      <c r="F123" s="261"/>
      <c r="G123" s="262"/>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row>
    <row r="124" spans="1:255" s="215" customFormat="1" ht="24" x14ac:dyDescent="0.2">
      <c r="A124" s="253">
        <v>6</v>
      </c>
      <c r="B124" s="254" t="s">
        <v>679</v>
      </c>
      <c r="C124" s="260" t="s">
        <v>680</v>
      </c>
      <c r="D124" s="256" t="s">
        <v>418</v>
      </c>
      <c r="E124" s="285">
        <v>0.40666666666666668</v>
      </c>
      <c r="F124" s="261"/>
      <c r="G124" s="262"/>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row>
    <row r="125" spans="1:255" s="215" customFormat="1" ht="24" x14ac:dyDescent="0.2">
      <c r="A125" s="253">
        <v>7</v>
      </c>
      <c r="B125" s="254" t="s">
        <v>684</v>
      </c>
      <c r="C125" s="260" t="s">
        <v>685</v>
      </c>
      <c r="D125" s="256" t="s">
        <v>418</v>
      </c>
      <c r="E125" s="285">
        <v>0.40666666666666668</v>
      </c>
      <c r="F125" s="261"/>
      <c r="G125" s="262"/>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row>
    <row r="126" spans="1:255" s="215" customFormat="1" ht="12.75" x14ac:dyDescent="0.2">
      <c r="A126" s="370" t="s">
        <v>686</v>
      </c>
      <c r="B126" s="368"/>
      <c r="C126" s="368"/>
      <c r="D126" s="368"/>
      <c r="E126" s="368"/>
      <c r="F126" s="368"/>
      <c r="G126" s="368"/>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row>
    <row r="127" spans="1:255" s="215" customFormat="1" ht="24" x14ac:dyDescent="0.2">
      <c r="A127" s="253">
        <v>1</v>
      </c>
      <c r="B127" s="254" t="s">
        <v>497</v>
      </c>
      <c r="C127" s="260" t="s">
        <v>498</v>
      </c>
      <c r="D127" s="256" t="s">
        <v>455</v>
      </c>
      <c r="E127" s="285">
        <v>4.6666666666666669E-2</v>
      </c>
      <c r="F127" s="261"/>
      <c r="G127" s="262"/>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row>
    <row r="128" spans="1:255" s="215" customFormat="1" ht="24" x14ac:dyDescent="0.2">
      <c r="A128" s="253">
        <v>2</v>
      </c>
      <c r="B128" s="254" t="s">
        <v>484</v>
      </c>
      <c r="C128" s="260" t="s">
        <v>485</v>
      </c>
      <c r="D128" s="256" t="s">
        <v>460</v>
      </c>
      <c r="E128" s="285">
        <v>8.3333333333333332E-3</v>
      </c>
      <c r="F128" s="261"/>
      <c r="G128" s="262"/>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row>
    <row r="129" spans="1:255" s="215" customFormat="1" ht="24" x14ac:dyDescent="0.2">
      <c r="A129" s="253">
        <v>3</v>
      </c>
      <c r="B129" s="254" t="s">
        <v>503</v>
      </c>
      <c r="C129" s="260" t="s">
        <v>504</v>
      </c>
      <c r="D129" s="256" t="s">
        <v>487</v>
      </c>
      <c r="E129" s="257">
        <v>8.0000000000000002E-3</v>
      </c>
      <c r="F129" s="261"/>
      <c r="G129" s="262"/>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row>
    <row r="130" spans="1:255" s="215" customFormat="1" ht="24" x14ac:dyDescent="0.2">
      <c r="A130" s="253">
        <v>4</v>
      </c>
      <c r="B130" s="254" t="s">
        <v>505</v>
      </c>
      <c r="C130" s="260" t="s">
        <v>687</v>
      </c>
      <c r="D130" s="256" t="s">
        <v>487</v>
      </c>
      <c r="E130" s="257">
        <v>8.0000000000000002E-3</v>
      </c>
      <c r="F130" s="261"/>
      <c r="G130" s="262"/>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row>
    <row r="131" spans="1:255" s="215" customFormat="1" ht="33.75" x14ac:dyDescent="0.2">
      <c r="A131" s="253">
        <v>5</v>
      </c>
      <c r="B131" s="254" t="s">
        <v>507</v>
      </c>
      <c r="C131" s="260" t="s">
        <v>508</v>
      </c>
      <c r="D131" s="256" t="s">
        <v>506</v>
      </c>
      <c r="E131" s="257">
        <v>1.1000000000000001E-2</v>
      </c>
      <c r="F131" s="261"/>
      <c r="G131" s="262"/>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row>
    <row r="132" spans="1:255" s="215" customFormat="1" ht="33.75" x14ac:dyDescent="0.2">
      <c r="A132" s="253">
        <v>6</v>
      </c>
      <c r="B132" s="254" t="s">
        <v>688</v>
      </c>
      <c r="C132" s="260" t="s">
        <v>689</v>
      </c>
      <c r="D132" s="256" t="s">
        <v>506</v>
      </c>
      <c r="E132" s="257">
        <v>1.1000000000000001E-2</v>
      </c>
      <c r="F132" s="261"/>
      <c r="G132" s="262"/>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row>
    <row r="133" spans="1:255" s="215" customFormat="1" ht="33.75" x14ac:dyDescent="0.2">
      <c r="A133" s="253">
        <v>7</v>
      </c>
      <c r="B133" s="254" t="s">
        <v>690</v>
      </c>
      <c r="C133" s="260" t="s">
        <v>691</v>
      </c>
      <c r="D133" s="256" t="s">
        <v>506</v>
      </c>
      <c r="E133" s="257">
        <v>1.1000000000000001E-2</v>
      </c>
      <c r="F133" s="261"/>
      <c r="G133" s="262"/>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row>
    <row r="134" spans="1:255" s="215" customFormat="1" ht="24" x14ac:dyDescent="0.2">
      <c r="A134" s="253">
        <v>8</v>
      </c>
      <c r="B134" s="254" t="s">
        <v>503</v>
      </c>
      <c r="C134" s="260" t="s">
        <v>504</v>
      </c>
      <c r="D134" s="256" t="s">
        <v>487</v>
      </c>
      <c r="E134" s="257">
        <v>8.0000000000000002E-3</v>
      </c>
      <c r="F134" s="261"/>
      <c r="G134" s="262"/>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row>
    <row r="135" spans="1:255" s="215" customFormat="1" ht="24" x14ac:dyDescent="0.2">
      <c r="A135" s="253">
        <v>9</v>
      </c>
      <c r="B135" s="254" t="s">
        <v>505</v>
      </c>
      <c r="C135" s="260" t="s">
        <v>692</v>
      </c>
      <c r="D135" s="256" t="s">
        <v>487</v>
      </c>
      <c r="E135" s="257">
        <v>8.0000000000000002E-3</v>
      </c>
      <c r="F135" s="261"/>
      <c r="G135" s="262"/>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row>
    <row r="136" spans="1:255" s="215" customFormat="1" ht="48" x14ac:dyDescent="0.2">
      <c r="A136" s="253">
        <v>10</v>
      </c>
      <c r="B136" s="254" t="s">
        <v>493</v>
      </c>
      <c r="C136" s="260" t="s">
        <v>494</v>
      </c>
      <c r="D136" s="256" t="s">
        <v>418</v>
      </c>
      <c r="E136" s="257">
        <v>8.0000000000000002E-3</v>
      </c>
      <c r="F136" s="261"/>
      <c r="G136" s="262"/>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row>
    <row r="137" spans="1:255" s="215" customFormat="1" ht="36" x14ac:dyDescent="0.2">
      <c r="A137" s="253">
        <v>11</v>
      </c>
      <c r="B137" s="254" t="s">
        <v>491</v>
      </c>
      <c r="C137" s="260" t="s">
        <v>492</v>
      </c>
      <c r="D137" s="256" t="s">
        <v>416</v>
      </c>
      <c r="E137" s="285">
        <v>1.6666666666666666E-2</v>
      </c>
      <c r="F137" s="261"/>
      <c r="G137" s="262"/>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row>
    <row r="138" spans="1:255" s="215" customFormat="1" ht="45" x14ac:dyDescent="0.2">
      <c r="A138" s="253">
        <v>12</v>
      </c>
      <c r="B138" s="254" t="s">
        <v>693</v>
      </c>
      <c r="C138" s="260" t="s">
        <v>694</v>
      </c>
      <c r="D138" s="256" t="s">
        <v>549</v>
      </c>
      <c r="E138" s="285">
        <v>8.3333333333333332E-3</v>
      </c>
      <c r="F138" s="261"/>
      <c r="G138" s="262"/>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row>
    <row r="139" spans="1:255" s="215" customFormat="1" ht="12.75" x14ac:dyDescent="0.2">
      <c r="A139" s="370" t="s">
        <v>695</v>
      </c>
      <c r="B139" s="368"/>
      <c r="C139" s="368"/>
      <c r="D139" s="368"/>
      <c r="E139" s="368"/>
      <c r="F139" s="368"/>
      <c r="G139" s="368"/>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row>
    <row r="140" spans="1:255" s="215" customFormat="1" ht="24" x14ac:dyDescent="0.2">
      <c r="A140" s="253">
        <v>1</v>
      </c>
      <c r="B140" s="254" t="s">
        <v>497</v>
      </c>
      <c r="C140" s="260" t="s">
        <v>498</v>
      </c>
      <c r="D140" s="256" t="s">
        <v>455</v>
      </c>
      <c r="E140" s="285">
        <v>0.8666666666666667</v>
      </c>
      <c r="F140" s="261"/>
      <c r="G140" s="262"/>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row>
    <row r="141" spans="1:255" s="215" customFormat="1" ht="24" x14ac:dyDescent="0.2">
      <c r="A141" s="253">
        <v>2</v>
      </c>
      <c r="B141" s="254" t="s">
        <v>484</v>
      </c>
      <c r="C141" s="260" t="s">
        <v>485</v>
      </c>
      <c r="D141" s="256" t="s">
        <v>460</v>
      </c>
      <c r="E141" s="257">
        <v>0.151</v>
      </c>
      <c r="F141" s="261"/>
      <c r="G141" s="262"/>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row>
    <row r="142" spans="1:255" s="215" customFormat="1" ht="22.5" x14ac:dyDescent="0.2">
      <c r="A142" s="253">
        <v>3</v>
      </c>
      <c r="B142" s="254" t="s">
        <v>488</v>
      </c>
      <c r="C142" s="260" t="s">
        <v>495</v>
      </c>
      <c r="D142" s="256" t="s">
        <v>487</v>
      </c>
      <c r="E142" s="257">
        <v>0.14399999999999999</v>
      </c>
      <c r="F142" s="261"/>
      <c r="G142" s="262"/>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row>
    <row r="143" spans="1:255" s="215" customFormat="1" ht="36" x14ac:dyDescent="0.2">
      <c r="A143" s="253">
        <v>4</v>
      </c>
      <c r="B143" s="254" t="s">
        <v>489</v>
      </c>
      <c r="C143" s="260" t="s">
        <v>496</v>
      </c>
      <c r="D143" s="256" t="s">
        <v>487</v>
      </c>
      <c r="E143" s="257">
        <v>0.14399999999999999</v>
      </c>
      <c r="F143" s="261"/>
      <c r="G143" s="262"/>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row>
    <row r="144" spans="1:255" s="215" customFormat="1" ht="24" x14ac:dyDescent="0.2">
      <c r="A144" s="253">
        <v>5</v>
      </c>
      <c r="B144" s="254" t="s">
        <v>684</v>
      </c>
      <c r="C144" s="260" t="s">
        <v>685</v>
      </c>
      <c r="D144" s="256" t="s">
        <v>418</v>
      </c>
      <c r="E144" s="257">
        <v>0.14399999999999999</v>
      </c>
      <c r="F144" s="261"/>
      <c r="G144" s="262"/>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row>
    <row r="145" spans="1:255" s="215" customFormat="1" ht="12.75" x14ac:dyDescent="0.2">
      <c r="A145" s="370" t="s">
        <v>696</v>
      </c>
      <c r="B145" s="368"/>
      <c r="C145" s="368"/>
      <c r="D145" s="368"/>
      <c r="E145" s="368"/>
      <c r="F145" s="368"/>
      <c r="G145" s="368"/>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row>
    <row r="146" spans="1:255" s="215" customFormat="1" ht="24" x14ac:dyDescent="0.2">
      <c r="A146" s="253">
        <v>1</v>
      </c>
      <c r="B146" s="254" t="s">
        <v>497</v>
      </c>
      <c r="C146" s="260" t="s">
        <v>498</v>
      </c>
      <c r="D146" s="256" t="s">
        <v>455</v>
      </c>
      <c r="E146" s="285">
        <v>0.98333333333333339</v>
      </c>
      <c r="F146" s="261"/>
      <c r="G146" s="262"/>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row>
    <row r="147" spans="1:255" s="215" customFormat="1" ht="24" x14ac:dyDescent="0.2">
      <c r="A147" s="253">
        <v>2</v>
      </c>
      <c r="B147" s="254" t="s">
        <v>484</v>
      </c>
      <c r="C147" s="260" t="s">
        <v>485</v>
      </c>
      <c r="D147" s="256" t="s">
        <v>460</v>
      </c>
      <c r="E147" s="285">
        <v>0.17333333333333334</v>
      </c>
      <c r="F147" s="261"/>
      <c r="G147" s="262"/>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row>
    <row r="148" spans="1:255" s="215" customFormat="1" ht="12.75" x14ac:dyDescent="0.2">
      <c r="A148" s="253">
        <v>3</v>
      </c>
      <c r="B148" s="254" t="s">
        <v>501</v>
      </c>
      <c r="C148" s="260" t="s">
        <v>676</v>
      </c>
      <c r="D148" s="256" t="s">
        <v>502</v>
      </c>
      <c r="E148" s="285">
        <v>0.17666666666666667</v>
      </c>
      <c r="F148" s="261"/>
      <c r="G148" s="262"/>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row>
    <row r="149" spans="1:255" s="215" customFormat="1" ht="22.5" x14ac:dyDescent="0.2">
      <c r="A149" s="253">
        <v>4</v>
      </c>
      <c r="B149" s="254" t="s">
        <v>488</v>
      </c>
      <c r="C149" s="260" t="s">
        <v>495</v>
      </c>
      <c r="D149" s="256" t="s">
        <v>487</v>
      </c>
      <c r="E149" s="257">
        <v>0.16400000000000001</v>
      </c>
      <c r="F149" s="261"/>
      <c r="G149" s="262"/>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row>
    <row r="150" spans="1:255" s="215" customFormat="1" ht="36" x14ac:dyDescent="0.2">
      <c r="A150" s="253">
        <v>5</v>
      </c>
      <c r="B150" s="254" t="s">
        <v>489</v>
      </c>
      <c r="C150" s="260" t="s">
        <v>496</v>
      </c>
      <c r="D150" s="256" t="s">
        <v>487</v>
      </c>
      <c r="E150" s="257">
        <v>0.16400000000000001</v>
      </c>
      <c r="F150" s="261"/>
      <c r="G150" s="262"/>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c r="IH150" s="23"/>
      <c r="II150" s="23"/>
      <c r="IJ150" s="23"/>
      <c r="IK150" s="23"/>
      <c r="IL150" s="23"/>
      <c r="IM150" s="23"/>
      <c r="IN150" s="23"/>
      <c r="IO150" s="23"/>
      <c r="IP150" s="23"/>
      <c r="IQ150" s="23"/>
      <c r="IR150" s="23"/>
      <c r="IS150" s="23"/>
      <c r="IT150" s="23"/>
      <c r="IU150" s="23"/>
    </row>
    <row r="151" spans="1:255" s="215" customFormat="1" ht="24" x14ac:dyDescent="0.2">
      <c r="A151" s="253">
        <v>6</v>
      </c>
      <c r="B151" s="254" t="s">
        <v>679</v>
      </c>
      <c r="C151" s="260" t="s">
        <v>680</v>
      </c>
      <c r="D151" s="256" t="s">
        <v>418</v>
      </c>
      <c r="E151" s="257">
        <v>0.16400000000000001</v>
      </c>
      <c r="F151" s="261"/>
      <c r="G151" s="262"/>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row>
    <row r="152" spans="1:255" s="215" customFormat="1" ht="24" x14ac:dyDescent="0.2">
      <c r="A152" s="253">
        <v>7</v>
      </c>
      <c r="B152" s="254" t="s">
        <v>684</v>
      </c>
      <c r="C152" s="260" t="s">
        <v>685</v>
      </c>
      <c r="D152" s="256" t="s">
        <v>418</v>
      </c>
      <c r="E152" s="257">
        <v>0.16400000000000001</v>
      </c>
      <c r="F152" s="261"/>
      <c r="G152" s="262"/>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row>
    <row r="153" spans="1:255" s="215" customFormat="1" ht="12.75" x14ac:dyDescent="0.2">
      <c r="A153" s="370" t="s">
        <v>697</v>
      </c>
      <c r="B153" s="368"/>
      <c r="C153" s="368"/>
      <c r="D153" s="368"/>
      <c r="E153" s="368"/>
      <c r="F153" s="368"/>
      <c r="G153" s="368"/>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row>
    <row r="154" spans="1:255" s="215" customFormat="1" ht="24" x14ac:dyDescent="0.2">
      <c r="A154" s="253">
        <v>1</v>
      </c>
      <c r="B154" s="254" t="s">
        <v>484</v>
      </c>
      <c r="C154" s="260" t="s">
        <v>485</v>
      </c>
      <c r="D154" s="256" t="s">
        <v>460</v>
      </c>
      <c r="E154" s="285">
        <v>0.25666666666666665</v>
      </c>
      <c r="F154" s="261"/>
      <c r="G154" s="262"/>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row>
    <row r="155" spans="1:255" s="215" customFormat="1" ht="24" x14ac:dyDescent="0.2">
      <c r="A155" s="253">
        <v>2</v>
      </c>
      <c r="B155" s="254" t="s">
        <v>454</v>
      </c>
      <c r="C155" s="260" t="s">
        <v>667</v>
      </c>
      <c r="D155" s="256" t="s">
        <v>455</v>
      </c>
      <c r="E155" s="285">
        <v>2.5666666666666669</v>
      </c>
      <c r="F155" s="261"/>
      <c r="G155" s="262"/>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row>
    <row r="156" spans="1:255" s="215" customFormat="1" ht="12.75" x14ac:dyDescent="0.2">
      <c r="A156" s="253">
        <v>3</v>
      </c>
      <c r="B156" s="254" t="s">
        <v>501</v>
      </c>
      <c r="C156" s="260" t="s">
        <v>676</v>
      </c>
      <c r="D156" s="256" t="s">
        <v>502</v>
      </c>
      <c r="E156" s="285">
        <v>0.27466666666666667</v>
      </c>
      <c r="F156" s="261"/>
      <c r="G156" s="262"/>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row>
    <row r="157" spans="1:255" s="215" customFormat="1" ht="22.5" x14ac:dyDescent="0.2">
      <c r="A157" s="253">
        <v>4</v>
      </c>
      <c r="B157" s="254" t="s">
        <v>488</v>
      </c>
      <c r="C157" s="260" t="s">
        <v>499</v>
      </c>
      <c r="D157" s="256" t="s">
        <v>487</v>
      </c>
      <c r="E157" s="285">
        <v>0.25666666666666665</v>
      </c>
      <c r="F157" s="261"/>
      <c r="G157" s="262"/>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row>
    <row r="158" spans="1:255" s="215" customFormat="1" ht="36" x14ac:dyDescent="0.2">
      <c r="A158" s="253">
        <v>5</v>
      </c>
      <c r="B158" s="254" t="s">
        <v>489</v>
      </c>
      <c r="C158" s="260" t="s">
        <v>500</v>
      </c>
      <c r="D158" s="256" t="s">
        <v>487</v>
      </c>
      <c r="E158" s="285">
        <v>0.25666666666666665</v>
      </c>
      <c r="F158" s="261"/>
      <c r="G158" s="262"/>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row>
    <row r="159" spans="1:255" s="215" customFormat="1" ht="24" x14ac:dyDescent="0.2">
      <c r="A159" s="253">
        <v>6</v>
      </c>
      <c r="B159" s="254" t="s">
        <v>679</v>
      </c>
      <c r="C159" s="260" t="s">
        <v>680</v>
      </c>
      <c r="D159" s="256" t="s">
        <v>418</v>
      </c>
      <c r="E159" s="285">
        <v>0.25666666666666665</v>
      </c>
      <c r="F159" s="261"/>
      <c r="G159" s="262"/>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c r="IR159" s="23"/>
      <c r="IS159" s="23"/>
      <c r="IT159" s="23"/>
      <c r="IU159" s="23"/>
    </row>
    <row r="160" spans="1:255" s="215" customFormat="1" ht="12.75" x14ac:dyDescent="0.2">
      <c r="A160" s="370" t="s">
        <v>698</v>
      </c>
      <c r="B160" s="368"/>
      <c r="C160" s="368"/>
      <c r="D160" s="368"/>
      <c r="E160" s="368"/>
      <c r="F160" s="368"/>
      <c r="G160" s="368"/>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row>
    <row r="161" spans="1:255" s="215" customFormat="1" ht="22.5" x14ac:dyDescent="0.2">
      <c r="A161" s="253">
        <v>1</v>
      </c>
      <c r="B161" s="254" t="s">
        <v>488</v>
      </c>
      <c r="C161" s="260" t="s">
        <v>699</v>
      </c>
      <c r="D161" s="256" t="s">
        <v>487</v>
      </c>
      <c r="E161" s="285">
        <v>2.4613333333333336</v>
      </c>
      <c r="F161" s="261"/>
      <c r="G161" s="262"/>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c r="IR161" s="23"/>
      <c r="IS161" s="23"/>
      <c r="IT161" s="23"/>
      <c r="IU161" s="23"/>
    </row>
    <row r="162" spans="1:255" s="215" customFormat="1" ht="36" x14ac:dyDescent="0.2">
      <c r="A162" s="253">
        <v>2</v>
      </c>
      <c r="B162" s="254" t="s">
        <v>489</v>
      </c>
      <c r="C162" s="260" t="s">
        <v>700</v>
      </c>
      <c r="D162" s="256" t="s">
        <v>487</v>
      </c>
      <c r="E162" s="285">
        <v>2.4613333333333336</v>
      </c>
      <c r="F162" s="261"/>
      <c r="G162" s="262"/>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row>
    <row r="163" spans="1:255" s="215" customFormat="1" ht="22.5" x14ac:dyDescent="0.2">
      <c r="A163" s="253">
        <v>3</v>
      </c>
      <c r="B163" s="254" t="s">
        <v>421</v>
      </c>
      <c r="C163" s="260" t="s">
        <v>486</v>
      </c>
      <c r="D163" s="256" t="s">
        <v>418</v>
      </c>
      <c r="E163" s="285">
        <v>2.4613333333333336</v>
      </c>
      <c r="F163" s="261"/>
      <c r="G163" s="262"/>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row>
    <row r="164" spans="1:255" s="215" customFormat="1" ht="12.75" x14ac:dyDescent="0.2">
      <c r="A164" s="370" t="s">
        <v>701</v>
      </c>
      <c r="B164" s="368"/>
      <c r="C164" s="368"/>
      <c r="D164" s="368"/>
      <c r="E164" s="368"/>
      <c r="F164" s="368"/>
      <c r="G164" s="368"/>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row>
    <row r="165" spans="1:255" s="215" customFormat="1" ht="22.5" x14ac:dyDescent="0.2">
      <c r="A165" s="253">
        <v>1</v>
      </c>
      <c r="B165" s="254" t="s">
        <v>488</v>
      </c>
      <c r="C165" s="260" t="s">
        <v>702</v>
      </c>
      <c r="D165" s="256" t="s">
        <v>487</v>
      </c>
      <c r="E165" s="285">
        <v>0.26533333333333337</v>
      </c>
      <c r="F165" s="261"/>
      <c r="G165" s="262"/>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row>
    <row r="166" spans="1:255" s="215" customFormat="1" ht="24" x14ac:dyDescent="0.2">
      <c r="A166" s="253">
        <v>2</v>
      </c>
      <c r="B166" s="254" t="s">
        <v>489</v>
      </c>
      <c r="C166" s="260" t="s">
        <v>490</v>
      </c>
      <c r="D166" s="256" t="s">
        <v>487</v>
      </c>
      <c r="E166" s="285">
        <v>0.26533333333333337</v>
      </c>
      <c r="F166" s="261"/>
      <c r="G166" s="262"/>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c r="IR166" s="23"/>
      <c r="IS166" s="23"/>
      <c r="IT166" s="23"/>
      <c r="IU166" s="23"/>
    </row>
    <row r="167" spans="1:255" s="215" customFormat="1" ht="36" x14ac:dyDescent="0.2">
      <c r="A167" s="253">
        <v>3</v>
      </c>
      <c r="B167" s="254" t="s">
        <v>491</v>
      </c>
      <c r="C167" s="260" t="s">
        <v>492</v>
      </c>
      <c r="D167" s="256" t="s">
        <v>416</v>
      </c>
      <c r="E167" s="285">
        <v>0.28666666666666668</v>
      </c>
      <c r="F167" s="261"/>
      <c r="G167" s="262"/>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row>
    <row r="168" spans="1:255" s="215" customFormat="1" ht="48" x14ac:dyDescent="0.2">
      <c r="A168" s="253">
        <v>4</v>
      </c>
      <c r="B168" s="254" t="s">
        <v>493</v>
      </c>
      <c r="C168" s="260" t="s">
        <v>494</v>
      </c>
      <c r="D168" s="256" t="s">
        <v>418</v>
      </c>
      <c r="E168" s="285">
        <v>0.26533333333333337</v>
      </c>
      <c r="F168" s="261"/>
      <c r="G168" s="262"/>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row>
    <row r="169" spans="1:255" s="215" customFormat="1" ht="12.75" x14ac:dyDescent="0.2">
      <c r="A169" s="370" t="s">
        <v>703</v>
      </c>
      <c r="B169" s="368"/>
      <c r="C169" s="368"/>
      <c r="D169" s="368"/>
      <c r="E169" s="368"/>
      <c r="F169" s="368"/>
      <c r="G169" s="368"/>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row>
    <row r="170" spans="1:255" s="215" customFormat="1" ht="22.5" x14ac:dyDescent="0.2">
      <c r="A170" s="253">
        <v>1</v>
      </c>
      <c r="B170" s="254" t="s">
        <v>605</v>
      </c>
      <c r="C170" s="260" t="s">
        <v>606</v>
      </c>
      <c r="D170" s="256" t="s">
        <v>416</v>
      </c>
      <c r="E170" s="285">
        <v>25.853333333333335</v>
      </c>
      <c r="F170" s="261"/>
      <c r="G170" s="262"/>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row>
    <row r="171" spans="1:255" s="215" customFormat="1" ht="24" x14ac:dyDescent="0.2">
      <c r="A171" s="253">
        <v>2</v>
      </c>
      <c r="B171" s="254" t="s">
        <v>482</v>
      </c>
      <c r="C171" s="260" t="s">
        <v>483</v>
      </c>
      <c r="D171" s="256" t="s">
        <v>416</v>
      </c>
      <c r="E171" s="285">
        <v>25.853333333333335</v>
      </c>
      <c r="F171" s="261"/>
      <c r="G171" s="262"/>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row>
    <row r="172" spans="1:255" s="215" customFormat="1" ht="22.5" x14ac:dyDescent="0.2">
      <c r="A172" s="253">
        <v>3</v>
      </c>
      <c r="B172" s="254" t="s">
        <v>421</v>
      </c>
      <c r="C172" s="260" t="s">
        <v>486</v>
      </c>
      <c r="D172" s="256" t="s">
        <v>418</v>
      </c>
      <c r="E172" s="285">
        <v>36.93333333333333</v>
      </c>
      <c r="F172" s="261"/>
      <c r="G172" s="262"/>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row>
    <row r="173" spans="1:255" s="215" customFormat="1" ht="12.75" x14ac:dyDescent="0.2">
      <c r="A173" s="370" t="s">
        <v>704</v>
      </c>
      <c r="B173" s="368"/>
      <c r="C173" s="368"/>
      <c r="D173" s="368"/>
      <c r="E173" s="368"/>
      <c r="F173" s="368"/>
      <c r="G173" s="368"/>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row>
    <row r="174" spans="1:255" s="215" customFormat="1" ht="36" x14ac:dyDescent="0.2">
      <c r="A174" s="253">
        <v>1</v>
      </c>
      <c r="B174" s="254" t="s">
        <v>491</v>
      </c>
      <c r="C174" s="260" t="s">
        <v>492</v>
      </c>
      <c r="D174" s="256" t="s">
        <v>416</v>
      </c>
      <c r="E174" s="285">
        <v>4.3033333333333337</v>
      </c>
      <c r="F174" s="261"/>
      <c r="G174" s="262"/>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row>
    <row r="175" spans="1:255" s="215" customFormat="1" ht="48" x14ac:dyDescent="0.2">
      <c r="A175" s="253">
        <v>2</v>
      </c>
      <c r="B175" s="254" t="s">
        <v>493</v>
      </c>
      <c r="C175" s="260" t="s">
        <v>494</v>
      </c>
      <c r="D175" s="256" t="s">
        <v>418</v>
      </c>
      <c r="E175" s="257">
        <v>3.9849999999999999</v>
      </c>
      <c r="F175" s="261"/>
      <c r="G175" s="262"/>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row>
    <row r="176" spans="1:255" s="215" customFormat="1" ht="12.75" x14ac:dyDescent="0.2">
      <c r="A176" s="377" t="s">
        <v>705</v>
      </c>
      <c r="B176" s="365"/>
      <c r="C176" s="365"/>
      <c r="D176" s="365"/>
      <c r="E176" s="365"/>
      <c r="F176" s="365"/>
      <c r="G176" s="365"/>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row>
    <row r="177" spans="1:255" s="215" customFormat="1" ht="12.75" x14ac:dyDescent="0.2">
      <c r="A177" s="375" t="s">
        <v>706</v>
      </c>
      <c r="B177" s="376"/>
      <c r="C177" s="376"/>
      <c r="D177" s="376"/>
      <c r="E177" s="376"/>
      <c r="F177" s="376"/>
      <c r="G177" s="376"/>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row>
    <row r="178" spans="1:255" s="215" customFormat="1" ht="22.5" x14ac:dyDescent="0.2">
      <c r="A178" s="253">
        <v>1</v>
      </c>
      <c r="B178" s="254" t="s">
        <v>488</v>
      </c>
      <c r="C178" s="260" t="s">
        <v>707</v>
      </c>
      <c r="D178" s="256" t="s">
        <v>487</v>
      </c>
      <c r="E178" s="257">
        <v>2.4999999999999998E-2</v>
      </c>
      <c r="F178" s="261"/>
      <c r="G178" s="262"/>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row>
    <row r="179" spans="1:255" s="215" customFormat="1" ht="36" x14ac:dyDescent="0.2">
      <c r="A179" s="253">
        <v>2</v>
      </c>
      <c r="B179" s="254" t="s">
        <v>489</v>
      </c>
      <c r="C179" s="260" t="s">
        <v>708</v>
      </c>
      <c r="D179" s="256" t="s">
        <v>487</v>
      </c>
      <c r="E179" s="257">
        <v>2.4999999999999998E-2</v>
      </c>
      <c r="F179" s="261"/>
      <c r="G179" s="262"/>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row>
    <row r="180" spans="1:255" s="215" customFormat="1" ht="12.75" x14ac:dyDescent="0.2">
      <c r="A180" s="377" t="s">
        <v>709</v>
      </c>
      <c r="B180" s="365"/>
      <c r="C180" s="365"/>
      <c r="D180" s="365"/>
      <c r="E180" s="365"/>
      <c r="F180" s="365"/>
      <c r="G180" s="365"/>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row>
    <row r="181" spans="1:255" s="215" customFormat="1" ht="12.75" x14ac:dyDescent="0.2">
      <c r="A181" s="375" t="s">
        <v>710</v>
      </c>
      <c r="B181" s="376"/>
      <c r="C181" s="376"/>
      <c r="D181" s="376"/>
      <c r="E181" s="376"/>
      <c r="F181" s="376"/>
      <c r="G181" s="376"/>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row>
    <row r="182" spans="1:255" s="215" customFormat="1" ht="22.5" x14ac:dyDescent="0.2">
      <c r="A182" s="253">
        <v>1</v>
      </c>
      <c r="B182" s="254" t="s">
        <v>488</v>
      </c>
      <c r="C182" s="260" t="s">
        <v>711</v>
      </c>
      <c r="D182" s="256" t="s">
        <v>487</v>
      </c>
      <c r="E182" s="257">
        <v>2.4999999999999998E-2</v>
      </c>
      <c r="F182" s="261"/>
      <c r="G182" s="262"/>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row>
    <row r="183" spans="1:255" s="215" customFormat="1" ht="36" x14ac:dyDescent="0.2">
      <c r="A183" s="253">
        <v>2</v>
      </c>
      <c r="B183" s="254" t="s">
        <v>489</v>
      </c>
      <c r="C183" s="260" t="s">
        <v>712</v>
      </c>
      <c r="D183" s="256" t="s">
        <v>487</v>
      </c>
      <c r="E183" s="257">
        <v>-2.4999999999999998E-2</v>
      </c>
      <c r="F183" s="261"/>
      <c r="G183" s="262"/>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row>
    <row r="184" spans="1:255" s="215" customFormat="1" ht="22.5" x14ac:dyDescent="0.2">
      <c r="A184" s="253">
        <v>3</v>
      </c>
      <c r="B184" s="254" t="s">
        <v>488</v>
      </c>
      <c r="C184" s="260" t="s">
        <v>707</v>
      </c>
      <c r="D184" s="256" t="s">
        <v>487</v>
      </c>
      <c r="E184" s="257">
        <v>4.3000000000000003E-2</v>
      </c>
      <c r="F184" s="261"/>
      <c r="G184" s="262"/>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row>
    <row r="185" spans="1:255" s="215" customFormat="1" ht="36" x14ac:dyDescent="0.2">
      <c r="A185" s="253">
        <v>4</v>
      </c>
      <c r="B185" s="254" t="s">
        <v>489</v>
      </c>
      <c r="C185" s="260" t="s">
        <v>708</v>
      </c>
      <c r="D185" s="256" t="s">
        <v>487</v>
      </c>
      <c r="E185" s="257">
        <v>4.3000000000000003E-2</v>
      </c>
      <c r="F185" s="261"/>
      <c r="G185" s="262"/>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row>
    <row r="186" spans="1:255" s="215" customFormat="1" ht="48" x14ac:dyDescent="0.2">
      <c r="A186" s="253">
        <v>5</v>
      </c>
      <c r="B186" s="254" t="s">
        <v>493</v>
      </c>
      <c r="C186" s="260" t="s">
        <v>494</v>
      </c>
      <c r="D186" s="256" t="s">
        <v>418</v>
      </c>
      <c r="E186" s="257">
        <v>6.7999999999999991E-2</v>
      </c>
      <c r="F186" s="261"/>
      <c r="G186" s="262"/>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row>
    <row r="187" spans="1:255" s="215" customFormat="1" ht="12.75" x14ac:dyDescent="0.2">
      <c r="A187" s="371" t="s">
        <v>713</v>
      </c>
      <c r="B187" s="372"/>
      <c r="C187" s="372"/>
      <c r="D187" s="372"/>
      <c r="E187" s="372"/>
      <c r="F187" s="372"/>
      <c r="G187" s="372"/>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row>
    <row r="188" spans="1:255" s="215" customFormat="1" ht="22.5" x14ac:dyDescent="0.2">
      <c r="A188" s="253">
        <v>6</v>
      </c>
      <c r="B188" s="254" t="s">
        <v>488</v>
      </c>
      <c r="C188" s="260" t="s">
        <v>707</v>
      </c>
      <c r="D188" s="256" t="s">
        <v>487</v>
      </c>
      <c r="E188" s="257">
        <v>0.33899999999999997</v>
      </c>
      <c r="F188" s="261"/>
      <c r="G188" s="262"/>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s="23"/>
      <c r="IR188" s="23"/>
      <c r="IS188" s="23"/>
      <c r="IT188" s="23"/>
      <c r="IU188" s="23"/>
    </row>
    <row r="189" spans="1:255" s="215" customFormat="1" ht="36" x14ac:dyDescent="0.2">
      <c r="A189" s="253">
        <v>7</v>
      </c>
      <c r="B189" s="254" t="s">
        <v>489</v>
      </c>
      <c r="C189" s="260" t="s">
        <v>708</v>
      </c>
      <c r="D189" s="256" t="s">
        <v>487</v>
      </c>
      <c r="E189" s="257">
        <v>0.33899999999999997</v>
      </c>
      <c r="F189" s="261"/>
      <c r="G189" s="262"/>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s="23"/>
      <c r="IR189" s="23"/>
      <c r="IS189" s="23"/>
      <c r="IT189" s="23"/>
      <c r="IU189" s="23"/>
    </row>
    <row r="190" spans="1:255" s="215" customFormat="1" ht="48" x14ac:dyDescent="0.2">
      <c r="A190" s="253">
        <v>8</v>
      </c>
      <c r="B190" s="254" t="s">
        <v>493</v>
      </c>
      <c r="C190" s="260" t="s">
        <v>494</v>
      </c>
      <c r="D190" s="256" t="s">
        <v>418</v>
      </c>
      <c r="E190" s="257">
        <v>0.33899999999999997</v>
      </c>
      <c r="F190" s="261"/>
      <c r="G190" s="262"/>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s="23"/>
      <c r="IR190" s="23"/>
      <c r="IS190" s="23"/>
      <c r="IT190" s="23"/>
      <c r="IU190" s="23"/>
    </row>
    <row r="191" spans="1:255" s="215" customFormat="1" ht="12.75" x14ac:dyDescent="0.2">
      <c r="A191" s="377" t="s">
        <v>714</v>
      </c>
      <c r="B191" s="365"/>
      <c r="C191" s="365"/>
      <c r="D191" s="365"/>
      <c r="E191" s="365"/>
      <c r="F191" s="365"/>
      <c r="G191" s="365"/>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row>
    <row r="192" spans="1:255" s="215" customFormat="1" ht="12.75" x14ac:dyDescent="0.2">
      <c r="A192" s="375" t="s">
        <v>715</v>
      </c>
      <c r="B192" s="376"/>
      <c r="C192" s="376"/>
      <c r="D192" s="376"/>
      <c r="E192" s="376"/>
      <c r="F192" s="376"/>
      <c r="G192" s="376"/>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row>
    <row r="193" spans="1:255" s="215" customFormat="1" ht="48" x14ac:dyDescent="0.2">
      <c r="A193" s="253">
        <v>1</v>
      </c>
      <c r="B193" s="254" t="s">
        <v>493</v>
      </c>
      <c r="C193" s="260" t="s">
        <v>494</v>
      </c>
      <c r="D193" s="256" t="s">
        <v>418</v>
      </c>
      <c r="E193" s="257">
        <v>5.085</v>
      </c>
      <c r="F193" s="261"/>
      <c r="G193" s="262"/>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row>
    <row r="194" spans="1:255" s="215" customFormat="1" ht="12.75" x14ac:dyDescent="0.2">
      <c r="A194" s="371" t="s">
        <v>716</v>
      </c>
      <c r="B194" s="372"/>
      <c r="C194" s="372"/>
      <c r="D194" s="372"/>
      <c r="E194" s="372"/>
      <c r="F194" s="372"/>
      <c r="G194" s="372"/>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s="23"/>
      <c r="IR194" s="23"/>
      <c r="IS194" s="23"/>
      <c r="IT194" s="23"/>
      <c r="IU194" s="23"/>
    </row>
    <row r="195" spans="1:255" s="215" customFormat="1" ht="22.5" x14ac:dyDescent="0.2">
      <c r="A195" s="253">
        <v>2</v>
      </c>
      <c r="B195" s="254" t="s">
        <v>717</v>
      </c>
      <c r="C195" s="260" t="s">
        <v>718</v>
      </c>
      <c r="D195" s="256" t="s">
        <v>418</v>
      </c>
      <c r="E195" s="257">
        <v>0.18700000000000003</v>
      </c>
      <c r="F195" s="261"/>
      <c r="G195" s="262"/>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c r="FO195" s="23"/>
      <c r="FP195" s="23"/>
      <c r="FQ195" s="23"/>
      <c r="FR195" s="23"/>
      <c r="FS195" s="23"/>
      <c r="FT195" s="23"/>
      <c r="FU195" s="23"/>
      <c r="FV195" s="23"/>
      <c r="FW195" s="23"/>
      <c r="FX195" s="23"/>
      <c r="FY195" s="23"/>
      <c r="FZ195" s="23"/>
      <c r="GA195" s="23"/>
      <c r="GB195" s="23"/>
      <c r="GC195" s="23"/>
      <c r="GD195" s="23"/>
      <c r="GE195" s="23"/>
      <c r="GF195" s="23"/>
      <c r="GG195" s="23"/>
      <c r="GH195" s="23"/>
      <c r="GI195" s="23"/>
      <c r="GJ195" s="23"/>
      <c r="GK195" s="23"/>
      <c r="GL195" s="23"/>
      <c r="GM195" s="23"/>
      <c r="GN195" s="23"/>
      <c r="GO195" s="23"/>
      <c r="GP195" s="23"/>
      <c r="GQ195" s="23"/>
      <c r="GR195" s="23"/>
      <c r="GS195" s="23"/>
      <c r="GT195" s="23"/>
      <c r="GU195" s="23"/>
      <c r="GV195" s="23"/>
      <c r="GW195" s="23"/>
      <c r="GX195" s="23"/>
      <c r="GY195" s="23"/>
      <c r="GZ195" s="23"/>
      <c r="HA195" s="23"/>
      <c r="HB195" s="23"/>
      <c r="HC195" s="23"/>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c r="IH195" s="23"/>
      <c r="II195" s="23"/>
      <c r="IJ195" s="23"/>
      <c r="IK195" s="23"/>
      <c r="IL195" s="23"/>
      <c r="IM195" s="23"/>
      <c r="IN195" s="23"/>
      <c r="IO195" s="23"/>
      <c r="IP195" s="23"/>
      <c r="IQ195" s="23"/>
      <c r="IR195" s="23"/>
      <c r="IS195" s="23"/>
      <c r="IT195" s="23"/>
      <c r="IU195" s="23"/>
    </row>
    <row r="196" spans="1:255" s="215" customFormat="1" ht="24" x14ac:dyDescent="0.2">
      <c r="A196" s="253">
        <v>3</v>
      </c>
      <c r="B196" s="254" t="s">
        <v>719</v>
      </c>
      <c r="C196" s="260" t="s">
        <v>720</v>
      </c>
      <c r="D196" s="256" t="s">
        <v>418</v>
      </c>
      <c r="E196" s="257">
        <v>0.18700000000000003</v>
      </c>
      <c r="F196" s="261"/>
      <c r="G196" s="262"/>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row>
    <row r="197" spans="1:255" s="215" customFormat="1" ht="45" x14ac:dyDescent="0.2">
      <c r="A197" s="253">
        <v>4</v>
      </c>
      <c r="B197" s="254" t="s">
        <v>721</v>
      </c>
      <c r="C197" s="260" t="s">
        <v>722</v>
      </c>
      <c r="D197" s="256" t="s">
        <v>425</v>
      </c>
      <c r="E197" s="257">
        <v>0.18700000000000003</v>
      </c>
      <c r="F197" s="261"/>
      <c r="G197" s="26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row>
    <row r="198" spans="1:255" s="215" customFormat="1" ht="12.75" x14ac:dyDescent="0.2">
      <c r="A198" s="371" t="s">
        <v>723</v>
      </c>
      <c r="B198" s="372"/>
      <c r="C198" s="372"/>
      <c r="D198" s="372"/>
      <c r="E198" s="372"/>
      <c r="F198" s="372"/>
      <c r="G198" s="372"/>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c r="FO198" s="23"/>
      <c r="FP198" s="23"/>
      <c r="FQ198" s="23"/>
      <c r="FR198" s="23"/>
      <c r="FS198" s="23"/>
      <c r="FT198" s="23"/>
      <c r="FU198" s="23"/>
      <c r="FV198" s="23"/>
      <c r="FW198" s="23"/>
      <c r="FX198" s="23"/>
      <c r="FY198" s="23"/>
      <c r="FZ198" s="23"/>
      <c r="GA198" s="23"/>
      <c r="GB198" s="23"/>
      <c r="GC198" s="23"/>
      <c r="GD198" s="23"/>
      <c r="GE198" s="23"/>
      <c r="GF198" s="23"/>
      <c r="GG198" s="23"/>
      <c r="GH198" s="23"/>
      <c r="GI198" s="23"/>
      <c r="GJ198" s="23"/>
      <c r="GK198" s="23"/>
      <c r="GL198" s="23"/>
      <c r="GM198" s="23"/>
      <c r="GN198" s="23"/>
      <c r="GO198" s="23"/>
      <c r="GP198" s="23"/>
      <c r="GQ198" s="23"/>
      <c r="GR198" s="23"/>
      <c r="GS198" s="23"/>
      <c r="GT198" s="23"/>
      <c r="GU198" s="23"/>
      <c r="GV198" s="23"/>
      <c r="GW198" s="23"/>
      <c r="GX198" s="23"/>
      <c r="GY198" s="23"/>
      <c r="GZ198" s="23"/>
      <c r="HA198" s="23"/>
      <c r="HB198" s="23"/>
      <c r="HC198" s="23"/>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c r="IH198" s="23"/>
      <c r="II198" s="23"/>
      <c r="IJ198" s="23"/>
      <c r="IK198" s="23"/>
      <c r="IL198" s="23"/>
      <c r="IM198" s="23"/>
      <c r="IN198" s="23"/>
      <c r="IO198" s="23"/>
      <c r="IP198" s="23"/>
      <c r="IQ198" s="23"/>
      <c r="IR198" s="23"/>
      <c r="IS198" s="23"/>
      <c r="IT198" s="23"/>
      <c r="IU198" s="23"/>
    </row>
    <row r="199" spans="1:255" s="215" customFormat="1" ht="22.5" x14ac:dyDescent="0.2">
      <c r="A199" s="253">
        <v>5</v>
      </c>
      <c r="B199" s="254" t="s">
        <v>717</v>
      </c>
      <c r="C199" s="260" t="s">
        <v>724</v>
      </c>
      <c r="D199" s="256" t="s">
        <v>418</v>
      </c>
      <c r="E199" s="285">
        <v>3.8666666666666669E-2</v>
      </c>
      <c r="F199" s="261"/>
      <c r="G199" s="262"/>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c r="IR199" s="23"/>
      <c r="IS199" s="23"/>
      <c r="IT199" s="23"/>
      <c r="IU199" s="23"/>
    </row>
    <row r="200" spans="1:255" s="215" customFormat="1" ht="24" x14ac:dyDescent="0.2">
      <c r="A200" s="253">
        <v>6</v>
      </c>
      <c r="B200" s="254" t="s">
        <v>719</v>
      </c>
      <c r="C200" s="260" t="s">
        <v>720</v>
      </c>
      <c r="D200" s="256" t="s">
        <v>418</v>
      </c>
      <c r="E200" s="285">
        <v>3.8666666666666669E-2</v>
      </c>
      <c r="F200" s="261"/>
      <c r="G200" s="262"/>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row>
    <row r="201" spans="1:255" s="215" customFormat="1" ht="12.75" x14ac:dyDescent="0.2">
      <c r="A201" s="370" t="s">
        <v>725</v>
      </c>
      <c r="B201" s="368"/>
      <c r="C201" s="368"/>
      <c r="D201" s="368"/>
      <c r="E201" s="368"/>
      <c r="F201" s="368"/>
      <c r="G201" s="368"/>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row>
    <row r="202" spans="1:255" s="215" customFormat="1" ht="22.5" x14ac:dyDescent="0.2">
      <c r="A202" s="253">
        <v>1</v>
      </c>
      <c r="B202" s="254" t="s">
        <v>488</v>
      </c>
      <c r="C202" s="260" t="s">
        <v>726</v>
      </c>
      <c r="D202" s="256" t="s">
        <v>487</v>
      </c>
      <c r="E202" s="285">
        <v>1.2603333333333333</v>
      </c>
      <c r="F202" s="261"/>
      <c r="G202" s="262"/>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row>
    <row r="203" spans="1:255" s="215" customFormat="1" ht="36" x14ac:dyDescent="0.2">
      <c r="A203" s="253">
        <v>2</v>
      </c>
      <c r="B203" s="254" t="s">
        <v>489</v>
      </c>
      <c r="C203" s="260" t="s">
        <v>727</v>
      </c>
      <c r="D203" s="256" t="s">
        <v>487</v>
      </c>
      <c r="E203" s="285">
        <v>1.2603333333333333</v>
      </c>
      <c r="F203" s="261"/>
      <c r="G203" s="262"/>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row>
    <row r="204" spans="1:255" s="215" customFormat="1" ht="12.75" x14ac:dyDescent="0.2">
      <c r="A204" s="370" t="s">
        <v>728</v>
      </c>
      <c r="B204" s="368"/>
      <c r="C204" s="368"/>
      <c r="D204" s="368"/>
      <c r="E204" s="368"/>
      <c r="F204" s="368"/>
      <c r="G204" s="368"/>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c r="IR204" s="23"/>
      <c r="IS204" s="23"/>
      <c r="IT204" s="23"/>
      <c r="IU204" s="23"/>
    </row>
    <row r="205" spans="1:255" s="215" customFormat="1" ht="22.5" x14ac:dyDescent="0.2">
      <c r="A205" s="253">
        <v>1</v>
      </c>
      <c r="B205" s="254" t="s">
        <v>717</v>
      </c>
      <c r="C205" s="260" t="s">
        <v>729</v>
      </c>
      <c r="D205" s="256" t="s">
        <v>418</v>
      </c>
      <c r="E205" s="257">
        <v>7.1499999999999994E-2</v>
      </c>
      <c r="F205" s="261"/>
      <c r="G205" s="262"/>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s="23"/>
      <c r="IR205" s="23"/>
      <c r="IS205" s="23"/>
      <c r="IT205" s="23"/>
      <c r="IU205" s="23"/>
    </row>
    <row r="206" spans="1:255" s="215" customFormat="1" ht="24" x14ac:dyDescent="0.2">
      <c r="A206" s="253">
        <v>2</v>
      </c>
      <c r="B206" s="254" t="s">
        <v>719</v>
      </c>
      <c r="C206" s="260" t="s">
        <v>720</v>
      </c>
      <c r="D206" s="256" t="s">
        <v>418</v>
      </c>
      <c r="E206" s="257">
        <v>7.1499999999999994E-2</v>
      </c>
      <c r="F206" s="261"/>
      <c r="G206" s="262"/>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s="23"/>
      <c r="IR206" s="23"/>
      <c r="IS206" s="23"/>
      <c r="IT206" s="23"/>
      <c r="IU206" s="23"/>
    </row>
    <row r="207" spans="1:255" s="215" customFormat="1" ht="45" x14ac:dyDescent="0.2">
      <c r="A207" s="253">
        <v>3</v>
      </c>
      <c r="B207" s="254" t="s">
        <v>730</v>
      </c>
      <c r="C207" s="260" t="s">
        <v>731</v>
      </c>
      <c r="D207" s="256" t="s">
        <v>425</v>
      </c>
      <c r="E207" s="257">
        <v>7.1499999999999994E-2</v>
      </c>
      <c r="F207" s="261"/>
      <c r="G207" s="262"/>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s="23"/>
      <c r="IR207" s="23"/>
      <c r="IS207" s="23"/>
      <c r="IT207" s="23"/>
      <c r="IU207" s="23"/>
    </row>
    <row r="208" spans="1:255" s="206" customFormat="1" ht="18" customHeight="1" x14ac:dyDescent="0.2">
      <c r="A208" s="363" t="s">
        <v>733</v>
      </c>
      <c r="B208" s="363"/>
      <c r="C208" s="363"/>
      <c r="D208" s="363"/>
      <c r="E208" s="363"/>
      <c r="F208" s="363"/>
      <c r="G208" s="364"/>
      <c r="H208" s="214"/>
    </row>
    <row r="209" spans="1:255" s="215" customFormat="1" ht="56.25" x14ac:dyDescent="0.2">
      <c r="A209" s="253">
        <v>1</v>
      </c>
      <c r="B209" s="254" t="s">
        <v>509</v>
      </c>
      <c r="C209" s="260" t="s">
        <v>510</v>
      </c>
      <c r="D209" s="256" t="s">
        <v>449</v>
      </c>
      <c r="E209" s="285">
        <v>6.1576666666666666</v>
      </c>
      <c r="F209" s="261"/>
      <c r="G209" s="262"/>
      <c r="H209" s="23">
        <v>26.39</v>
      </c>
      <c r="I209" s="23">
        <v>1</v>
      </c>
      <c r="J209" s="23">
        <v>7.9169999999999998</v>
      </c>
      <c r="K209" s="23">
        <v>18.472999999999999</v>
      </c>
      <c r="L209" s="23" t="s">
        <v>734</v>
      </c>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s="23"/>
      <c r="IR209" s="23"/>
      <c r="IS209" s="23"/>
      <c r="IT209" s="23"/>
      <c r="IU209" s="23"/>
    </row>
    <row r="210" spans="1:255" s="215" customFormat="1" ht="56.25" x14ac:dyDescent="0.2">
      <c r="A210" s="253">
        <v>2</v>
      </c>
      <c r="B210" s="254" t="s">
        <v>511</v>
      </c>
      <c r="C210" s="260" t="s">
        <v>512</v>
      </c>
      <c r="D210" s="256" t="s">
        <v>449</v>
      </c>
      <c r="E210" s="257">
        <v>14.154000000000002</v>
      </c>
      <c r="F210" s="261"/>
      <c r="G210" s="262"/>
      <c r="H210" s="23">
        <v>60.66</v>
      </c>
      <c r="I210" s="23">
        <v>1</v>
      </c>
      <c r="J210" s="23">
        <v>18.197999999999997</v>
      </c>
      <c r="K210" s="23">
        <v>42.462000000000003</v>
      </c>
      <c r="L210" s="23" t="s">
        <v>734</v>
      </c>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row>
    <row r="211" spans="1:255" s="215" customFormat="1" ht="45" x14ac:dyDescent="0.2">
      <c r="A211" s="253">
        <v>3</v>
      </c>
      <c r="B211" s="254" t="s">
        <v>513</v>
      </c>
      <c r="C211" s="260" t="s">
        <v>514</v>
      </c>
      <c r="D211" s="256" t="s">
        <v>515</v>
      </c>
      <c r="E211" s="257">
        <v>1.5</v>
      </c>
      <c r="F211" s="261"/>
      <c r="G211" s="262"/>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row>
    <row r="212" spans="1:255" s="215" customFormat="1" ht="56.25" x14ac:dyDescent="0.2">
      <c r="A212" s="253">
        <v>4</v>
      </c>
      <c r="B212" s="254" t="s">
        <v>735</v>
      </c>
      <c r="C212" s="260" t="s">
        <v>736</v>
      </c>
      <c r="D212" s="256" t="s">
        <v>449</v>
      </c>
      <c r="E212" s="257">
        <v>0.15</v>
      </c>
      <c r="F212" s="261"/>
      <c r="G212" s="262"/>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row>
    <row r="213" spans="1:255" s="215" customFormat="1" ht="48" x14ac:dyDescent="0.2">
      <c r="A213" s="253">
        <v>5</v>
      </c>
      <c r="B213" s="254" t="s">
        <v>737</v>
      </c>
      <c r="C213" s="260" t="s">
        <v>738</v>
      </c>
      <c r="D213" s="256" t="s">
        <v>515</v>
      </c>
      <c r="E213" s="257">
        <v>0.15</v>
      </c>
      <c r="F213" s="261"/>
      <c r="G213" s="262"/>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row>
    <row r="214" spans="1:255" s="215" customFormat="1" ht="36" x14ac:dyDescent="0.2">
      <c r="A214" s="253">
        <v>6</v>
      </c>
      <c r="B214" s="254" t="s">
        <v>739</v>
      </c>
      <c r="C214" s="260" t="s">
        <v>740</v>
      </c>
      <c r="D214" s="256" t="s">
        <v>416</v>
      </c>
      <c r="E214" s="257">
        <v>0.09</v>
      </c>
      <c r="F214" s="261"/>
      <c r="G214" s="262"/>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row>
    <row r="215" spans="1:255" s="215" customFormat="1" ht="56.25" x14ac:dyDescent="0.2">
      <c r="A215" s="253">
        <v>7</v>
      </c>
      <c r="B215" s="254" t="s">
        <v>551</v>
      </c>
      <c r="C215" s="260" t="s">
        <v>741</v>
      </c>
      <c r="D215" s="256" t="s">
        <v>552</v>
      </c>
      <c r="E215" s="257">
        <v>0.17</v>
      </c>
      <c r="F215" s="261"/>
      <c r="G215" s="262"/>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row>
    <row r="216" spans="1:255" s="215" customFormat="1" ht="45" x14ac:dyDescent="0.2">
      <c r="A216" s="253">
        <v>8</v>
      </c>
      <c r="B216" s="254" t="s">
        <v>553</v>
      </c>
      <c r="C216" s="260" t="s">
        <v>554</v>
      </c>
      <c r="D216" s="256" t="s">
        <v>425</v>
      </c>
      <c r="E216" s="257">
        <v>0.05</v>
      </c>
      <c r="F216" s="261"/>
      <c r="G216" s="262"/>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row>
    <row r="217" spans="1:255" s="215" customFormat="1" ht="12.75" x14ac:dyDescent="0.2">
      <c r="A217" s="370" t="s">
        <v>518</v>
      </c>
      <c r="B217" s="368"/>
      <c r="C217" s="368"/>
      <c r="D217" s="368"/>
      <c r="E217" s="368"/>
      <c r="F217" s="368"/>
      <c r="G217" s="368"/>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s="23"/>
      <c r="IR217" s="23"/>
      <c r="IS217" s="23"/>
      <c r="IT217" s="23"/>
      <c r="IU217" s="23"/>
    </row>
    <row r="218" spans="1:255" s="215" customFormat="1" ht="45" x14ac:dyDescent="0.2">
      <c r="A218" s="253">
        <v>2</v>
      </c>
      <c r="B218" s="254" t="s">
        <v>547</v>
      </c>
      <c r="C218" s="260" t="s">
        <v>548</v>
      </c>
      <c r="D218" s="256" t="s">
        <v>549</v>
      </c>
      <c r="E218" s="257">
        <v>0.35</v>
      </c>
      <c r="F218" s="261"/>
      <c r="G218" s="262"/>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row>
    <row r="219" spans="1:255" s="215" customFormat="1" ht="24" x14ac:dyDescent="0.2">
      <c r="A219" s="253">
        <v>3</v>
      </c>
      <c r="B219" s="254" t="s">
        <v>519</v>
      </c>
      <c r="C219" s="260" t="s">
        <v>520</v>
      </c>
      <c r="D219" s="256" t="s">
        <v>418</v>
      </c>
      <c r="E219" s="257">
        <v>8.58</v>
      </c>
      <c r="F219" s="261"/>
      <c r="G219" s="262"/>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row>
    <row r="220" spans="1:255" s="215" customFormat="1" ht="22.5" x14ac:dyDescent="0.2">
      <c r="A220" s="253">
        <v>4</v>
      </c>
      <c r="B220" s="254" t="s">
        <v>605</v>
      </c>
      <c r="C220" s="260" t="s">
        <v>742</v>
      </c>
      <c r="D220" s="256" t="s">
        <v>416</v>
      </c>
      <c r="E220" s="257">
        <v>21.41</v>
      </c>
      <c r="F220" s="261"/>
      <c r="G220" s="262"/>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c r="GK220" s="23"/>
      <c r="GL220" s="23"/>
      <c r="GM220" s="23"/>
      <c r="GN220" s="23"/>
      <c r="GO220" s="23"/>
      <c r="GP220" s="23"/>
      <c r="GQ220" s="23"/>
      <c r="GR220" s="23"/>
      <c r="GS220" s="23"/>
      <c r="GT220" s="23"/>
      <c r="GU220" s="23"/>
      <c r="GV220" s="23"/>
      <c r="GW220" s="23"/>
      <c r="GX220" s="23"/>
      <c r="GY220" s="23"/>
      <c r="GZ220" s="23"/>
      <c r="HA220" s="23"/>
      <c r="HB220" s="23"/>
      <c r="HC220" s="23"/>
      <c r="HD220" s="23"/>
      <c r="HE220" s="23"/>
      <c r="HF220" s="23"/>
      <c r="HG220" s="2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s="23"/>
      <c r="IR220" s="23"/>
      <c r="IS220" s="23"/>
      <c r="IT220" s="23"/>
      <c r="IU220" s="23"/>
    </row>
    <row r="221" spans="1:255" s="215" customFormat="1" ht="22.5" x14ac:dyDescent="0.2">
      <c r="A221" s="253">
        <v>5</v>
      </c>
      <c r="B221" s="254" t="s">
        <v>605</v>
      </c>
      <c r="C221" s="260" t="s">
        <v>743</v>
      </c>
      <c r="D221" s="256" t="s">
        <v>416</v>
      </c>
      <c r="E221" s="257">
        <v>0.48</v>
      </c>
      <c r="F221" s="261"/>
      <c r="G221" s="262"/>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c r="FO221" s="23"/>
      <c r="FP221" s="23"/>
      <c r="FQ221" s="23"/>
      <c r="FR221" s="23"/>
      <c r="FS221" s="23"/>
      <c r="FT221" s="23"/>
      <c r="FU221" s="23"/>
      <c r="FV221" s="23"/>
      <c r="FW221" s="23"/>
      <c r="FX221" s="23"/>
      <c r="FY221" s="23"/>
      <c r="FZ221" s="23"/>
      <c r="GA221" s="23"/>
      <c r="GB221" s="23"/>
      <c r="GC221" s="23"/>
      <c r="GD221" s="23"/>
      <c r="GE221" s="23"/>
      <c r="GF221" s="23"/>
      <c r="GG221" s="23"/>
      <c r="GH221" s="23"/>
      <c r="GI221" s="23"/>
      <c r="GJ221" s="23"/>
      <c r="GK221" s="23"/>
      <c r="GL221" s="23"/>
      <c r="GM221" s="23"/>
      <c r="GN221" s="23"/>
      <c r="GO221" s="23"/>
      <c r="GP221" s="23"/>
      <c r="GQ221" s="23"/>
      <c r="GR221" s="23"/>
      <c r="GS221" s="23"/>
      <c r="GT221" s="23"/>
      <c r="GU221" s="23"/>
      <c r="GV221" s="23"/>
      <c r="GW221" s="23"/>
      <c r="GX221" s="23"/>
      <c r="GY221" s="23"/>
      <c r="GZ221" s="23"/>
      <c r="HA221" s="23"/>
      <c r="HB221" s="23"/>
      <c r="HC221" s="23"/>
      <c r="HD221" s="23"/>
      <c r="HE221" s="23"/>
      <c r="HF221" s="23"/>
      <c r="HG221" s="2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c r="IG221" s="23"/>
      <c r="IH221" s="23"/>
      <c r="II221" s="23"/>
      <c r="IJ221" s="23"/>
      <c r="IK221" s="23"/>
      <c r="IL221" s="23"/>
      <c r="IM221" s="23"/>
      <c r="IN221" s="23"/>
      <c r="IO221" s="23"/>
      <c r="IP221" s="23"/>
      <c r="IQ221" s="23"/>
      <c r="IR221" s="23"/>
      <c r="IS221" s="23"/>
      <c r="IT221" s="23"/>
      <c r="IU221" s="23"/>
    </row>
    <row r="222" spans="1:255" s="215" customFormat="1" ht="24" x14ac:dyDescent="0.2">
      <c r="A222" s="253">
        <v>6</v>
      </c>
      <c r="B222" s="254" t="s">
        <v>521</v>
      </c>
      <c r="C222" s="260" t="s">
        <v>522</v>
      </c>
      <c r="D222" s="256" t="s">
        <v>416</v>
      </c>
      <c r="E222" s="257">
        <v>8.8000000000000007</v>
      </c>
      <c r="F222" s="261"/>
      <c r="G222" s="262"/>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row>
    <row r="223" spans="1:255" s="215" customFormat="1" ht="24" x14ac:dyDescent="0.2">
      <c r="A223" s="253">
        <v>7</v>
      </c>
      <c r="B223" s="254" t="s">
        <v>523</v>
      </c>
      <c r="C223" s="260" t="s">
        <v>524</v>
      </c>
      <c r="D223" s="256" t="s">
        <v>416</v>
      </c>
      <c r="E223" s="257">
        <v>8.8000000000000007</v>
      </c>
      <c r="F223" s="261"/>
      <c r="G223" s="262"/>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s="23"/>
      <c r="IR223" s="23"/>
      <c r="IS223" s="23"/>
      <c r="IT223" s="23"/>
      <c r="IU223" s="23"/>
    </row>
    <row r="224" spans="1:255" s="215" customFormat="1" ht="24" x14ac:dyDescent="0.2">
      <c r="A224" s="253">
        <v>8</v>
      </c>
      <c r="B224" s="254" t="s">
        <v>525</v>
      </c>
      <c r="C224" s="260" t="s">
        <v>526</v>
      </c>
      <c r="D224" s="256" t="s">
        <v>416</v>
      </c>
      <c r="E224" s="257">
        <v>22.17</v>
      </c>
      <c r="F224" s="261"/>
      <c r="G224" s="262"/>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row>
    <row r="225" spans="1:255" s="215" customFormat="1" ht="24" x14ac:dyDescent="0.2">
      <c r="A225" s="253">
        <v>9</v>
      </c>
      <c r="B225" s="254" t="s">
        <v>527</v>
      </c>
      <c r="C225" s="260" t="s">
        <v>528</v>
      </c>
      <c r="D225" s="256" t="s">
        <v>416</v>
      </c>
      <c r="E225" s="257">
        <v>22.17</v>
      </c>
      <c r="F225" s="261"/>
      <c r="G225" s="262"/>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row>
    <row r="226" spans="1:255" s="215" customFormat="1" ht="24" x14ac:dyDescent="0.2">
      <c r="A226" s="253">
        <v>10</v>
      </c>
      <c r="B226" s="254" t="s">
        <v>529</v>
      </c>
      <c r="C226" s="260" t="s">
        <v>530</v>
      </c>
      <c r="D226" s="256" t="s">
        <v>416</v>
      </c>
      <c r="E226" s="257">
        <v>22.17</v>
      </c>
      <c r="F226" s="261"/>
      <c r="G226" s="262"/>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row>
    <row r="227" spans="1:255" s="215" customFormat="1" ht="24" x14ac:dyDescent="0.2">
      <c r="A227" s="253">
        <v>11</v>
      </c>
      <c r="B227" s="254" t="s">
        <v>527</v>
      </c>
      <c r="C227" s="260" t="s">
        <v>744</v>
      </c>
      <c r="D227" s="256" t="s">
        <v>416</v>
      </c>
      <c r="E227" s="257">
        <v>2.04</v>
      </c>
      <c r="F227" s="261"/>
      <c r="G227" s="262"/>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row>
    <row r="228" spans="1:255" s="215" customFormat="1" ht="24" x14ac:dyDescent="0.2">
      <c r="A228" s="253">
        <v>12</v>
      </c>
      <c r="B228" s="254" t="s">
        <v>525</v>
      </c>
      <c r="C228" s="260" t="s">
        <v>531</v>
      </c>
      <c r="D228" s="256" t="s">
        <v>416</v>
      </c>
      <c r="E228" s="257">
        <v>0.48</v>
      </c>
      <c r="F228" s="261"/>
      <c r="G228" s="262"/>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row>
    <row r="229" spans="1:255" s="215" customFormat="1" ht="24" x14ac:dyDescent="0.2">
      <c r="A229" s="253">
        <v>13</v>
      </c>
      <c r="B229" s="254" t="s">
        <v>527</v>
      </c>
      <c r="C229" s="260" t="s">
        <v>532</v>
      </c>
      <c r="D229" s="256" t="s">
        <v>416</v>
      </c>
      <c r="E229" s="257">
        <v>0.48</v>
      </c>
      <c r="F229" s="261"/>
      <c r="G229" s="262"/>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row>
    <row r="230" spans="1:255" s="215" customFormat="1" ht="24" x14ac:dyDescent="0.2">
      <c r="A230" s="253">
        <v>14</v>
      </c>
      <c r="B230" s="254" t="s">
        <v>529</v>
      </c>
      <c r="C230" s="260" t="s">
        <v>533</v>
      </c>
      <c r="D230" s="256" t="s">
        <v>416</v>
      </c>
      <c r="E230" s="257">
        <v>0.48</v>
      </c>
      <c r="F230" s="261"/>
      <c r="G230" s="262"/>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row>
    <row r="231" spans="1:255" s="215" customFormat="1" ht="36" x14ac:dyDescent="0.2">
      <c r="A231" s="253">
        <v>15</v>
      </c>
      <c r="B231" s="254" t="s">
        <v>534</v>
      </c>
      <c r="C231" s="260" t="s">
        <v>535</v>
      </c>
      <c r="D231" s="256" t="s">
        <v>416</v>
      </c>
      <c r="E231" s="257">
        <v>8.8000000000000007</v>
      </c>
      <c r="F231" s="261"/>
      <c r="G231" s="262"/>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row>
    <row r="232" spans="1:255" s="215" customFormat="1" ht="22.5" x14ac:dyDescent="0.2">
      <c r="A232" s="253">
        <v>16</v>
      </c>
      <c r="B232" s="254" t="s">
        <v>605</v>
      </c>
      <c r="C232" s="260" t="s">
        <v>742</v>
      </c>
      <c r="D232" s="256" t="s">
        <v>416</v>
      </c>
      <c r="E232" s="257">
        <v>24.18</v>
      </c>
      <c r="F232" s="261"/>
      <c r="G232" s="262"/>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row>
    <row r="233" spans="1:255" s="215" customFormat="1" ht="22.5" x14ac:dyDescent="0.2">
      <c r="A233" s="253">
        <v>17</v>
      </c>
      <c r="B233" s="254" t="s">
        <v>605</v>
      </c>
      <c r="C233" s="260" t="s">
        <v>743</v>
      </c>
      <c r="D233" s="256" t="s">
        <v>416</v>
      </c>
      <c r="E233" s="257">
        <v>0.48</v>
      </c>
      <c r="F233" s="261"/>
      <c r="G233" s="262"/>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row>
    <row r="234" spans="1:255" s="215" customFormat="1" ht="36" x14ac:dyDescent="0.2">
      <c r="A234" s="253">
        <v>18</v>
      </c>
      <c r="B234" s="254" t="s">
        <v>536</v>
      </c>
      <c r="C234" s="260" t="s">
        <v>537</v>
      </c>
      <c r="D234" s="256" t="s">
        <v>416</v>
      </c>
      <c r="E234" s="257">
        <v>11.37</v>
      </c>
      <c r="F234" s="261"/>
      <c r="G234" s="262"/>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row>
    <row r="235" spans="1:255" s="215" customFormat="1" ht="36" x14ac:dyDescent="0.2">
      <c r="A235" s="253">
        <v>19</v>
      </c>
      <c r="B235" s="254" t="s">
        <v>538</v>
      </c>
      <c r="C235" s="260" t="s">
        <v>539</v>
      </c>
      <c r="D235" s="256" t="s">
        <v>416</v>
      </c>
      <c r="E235" s="257">
        <v>24.56</v>
      </c>
      <c r="F235" s="261"/>
      <c r="G235" s="262"/>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row>
    <row r="236" spans="1:255" s="215" customFormat="1" ht="36" x14ac:dyDescent="0.2">
      <c r="A236" s="253">
        <v>20</v>
      </c>
      <c r="B236" s="254" t="s">
        <v>538</v>
      </c>
      <c r="C236" s="260" t="s">
        <v>540</v>
      </c>
      <c r="D236" s="256" t="s">
        <v>416</v>
      </c>
      <c r="E236" s="257">
        <v>0.48</v>
      </c>
      <c r="F236" s="261"/>
      <c r="G236" s="262"/>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row>
    <row r="237" spans="1:255" s="215" customFormat="1" ht="56.25" x14ac:dyDescent="0.2">
      <c r="A237" s="253">
        <v>21</v>
      </c>
      <c r="B237" s="254" t="s">
        <v>541</v>
      </c>
      <c r="C237" s="260" t="s">
        <v>542</v>
      </c>
      <c r="D237" s="256" t="s">
        <v>449</v>
      </c>
      <c r="E237" s="257">
        <v>0.9</v>
      </c>
      <c r="F237" s="261"/>
      <c r="G237" s="262"/>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row>
    <row r="238" spans="1:255" s="215" customFormat="1" ht="33.75" x14ac:dyDescent="0.2">
      <c r="A238" s="253">
        <v>22</v>
      </c>
      <c r="B238" s="254" t="s">
        <v>543</v>
      </c>
      <c r="C238" s="260" t="s">
        <v>544</v>
      </c>
      <c r="D238" s="256" t="s">
        <v>545</v>
      </c>
      <c r="E238" s="257">
        <v>0.22</v>
      </c>
      <c r="F238" s="261"/>
      <c r="G238" s="262"/>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row>
    <row r="239" spans="1:255" s="215" customFormat="1" ht="12.75" x14ac:dyDescent="0.2">
      <c r="A239" s="373" t="s">
        <v>550</v>
      </c>
      <c r="B239" s="374"/>
      <c r="C239" s="374"/>
      <c r="D239" s="374"/>
      <c r="E239" s="374"/>
      <c r="F239" s="374"/>
      <c r="G239" s="374"/>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row>
    <row r="240" spans="1:255" s="215" customFormat="1" ht="48" x14ac:dyDescent="0.2">
      <c r="A240" s="253">
        <v>1</v>
      </c>
      <c r="B240" s="254" t="s">
        <v>555</v>
      </c>
      <c r="C240" s="260" t="s">
        <v>556</v>
      </c>
      <c r="D240" s="256" t="s">
        <v>557</v>
      </c>
      <c r="E240" s="257">
        <v>1.05</v>
      </c>
      <c r="F240" s="261"/>
      <c r="G240" s="262"/>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row>
    <row r="241" spans="1:255" s="215" customFormat="1" ht="45" x14ac:dyDescent="0.2">
      <c r="A241" s="253">
        <v>2</v>
      </c>
      <c r="B241" s="254" t="s">
        <v>745</v>
      </c>
      <c r="C241" s="260" t="s">
        <v>746</v>
      </c>
      <c r="D241" s="256" t="s">
        <v>557</v>
      </c>
      <c r="E241" s="257">
        <v>0.53</v>
      </c>
      <c r="F241" s="261"/>
      <c r="G241" s="262"/>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row>
    <row r="242" spans="1:255" s="215" customFormat="1" ht="36" x14ac:dyDescent="0.2">
      <c r="A242" s="253">
        <v>3</v>
      </c>
      <c r="B242" s="254" t="s">
        <v>747</v>
      </c>
      <c r="C242" s="260" t="s">
        <v>748</v>
      </c>
      <c r="D242" s="256" t="s">
        <v>455</v>
      </c>
      <c r="E242" s="257">
        <v>0.37</v>
      </c>
      <c r="F242" s="261"/>
      <c r="G242" s="262"/>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row>
    <row r="243" spans="1:255" s="215" customFormat="1" ht="24.75" thickBot="1" x14ac:dyDescent="0.25">
      <c r="A243" s="253">
        <v>4</v>
      </c>
      <c r="B243" s="254" t="s">
        <v>456</v>
      </c>
      <c r="C243" s="260" t="s">
        <v>668</v>
      </c>
      <c r="D243" s="256" t="s">
        <v>457</v>
      </c>
      <c r="E243" s="257">
        <v>0.04</v>
      </c>
      <c r="F243" s="261"/>
      <c r="G243" s="262"/>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row>
    <row r="244" spans="1:255" s="215" customFormat="1" ht="36" x14ac:dyDescent="0.2">
      <c r="A244" s="246">
        <v>5</v>
      </c>
      <c r="B244" s="247" t="s">
        <v>437</v>
      </c>
      <c r="C244" s="248" t="s">
        <v>749</v>
      </c>
      <c r="D244" s="249" t="s">
        <v>438</v>
      </c>
      <c r="E244" s="250">
        <v>0.05</v>
      </c>
      <c r="F244" s="263"/>
      <c r="G244" s="264"/>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c r="IR244" s="23"/>
      <c r="IS244" s="23"/>
      <c r="IT244" s="23"/>
      <c r="IU244" s="23"/>
    </row>
    <row r="245" spans="1:255" s="215" customFormat="1" ht="36" x14ac:dyDescent="0.2">
      <c r="A245" s="253">
        <v>6</v>
      </c>
      <c r="B245" s="254" t="s">
        <v>747</v>
      </c>
      <c r="C245" s="260" t="s">
        <v>748</v>
      </c>
      <c r="D245" s="256" t="s">
        <v>455</v>
      </c>
      <c r="E245" s="257">
        <v>0.5</v>
      </c>
      <c r="F245" s="261"/>
      <c r="G245" s="262"/>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c r="GT245" s="23"/>
      <c r="GU245" s="23"/>
      <c r="GV245" s="23"/>
      <c r="GW245" s="23"/>
      <c r="GX245" s="23"/>
      <c r="GY245" s="23"/>
      <c r="GZ245" s="23"/>
      <c r="HA245" s="23"/>
      <c r="HB245" s="23"/>
      <c r="HC245" s="23"/>
      <c r="HD245" s="23"/>
      <c r="HE245" s="23"/>
      <c r="HF245" s="23"/>
      <c r="HG245" s="23"/>
      <c r="HH245" s="23"/>
      <c r="HI245" s="23"/>
      <c r="HJ245" s="23"/>
      <c r="HK245" s="23"/>
      <c r="HL245" s="23"/>
      <c r="HM245" s="23"/>
      <c r="HN245" s="23"/>
      <c r="HO245" s="23"/>
      <c r="HP245" s="23"/>
      <c r="HQ245" s="23"/>
      <c r="HR245" s="23"/>
      <c r="HS245" s="23"/>
      <c r="HT245" s="23"/>
      <c r="HU245" s="23"/>
      <c r="HV245" s="23"/>
      <c r="HW245" s="23"/>
      <c r="HX245" s="23"/>
      <c r="HY245" s="23"/>
      <c r="HZ245" s="23"/>
      <c r="IA245" s="23"/>
      <c r="IB245" s="23"/>
      <c r="IC245" s="23"/>
      <c r="ID245" s="23"/>
      <c r="IE245" s="23"/>
      <c r="IF245" s="23"/>
      <c r="IG245" s="23"/>
      <c r="IH245" s="23"/>
      <c r="II245" s="23"/>
      <c r="IJ245" s="23"/>
      <c r="IK245" s="23"/>
      <c r="IL245" s="23"/>
      <c r="IM245" s="23"/>
      <c r="IN245" s="23"/>
      <c r="IO245" s="23"/>
      <c r="IP245" s="23"/>
      <c r="IQ245" s="23"/>
      <c r="IR245" s="23"/>
      <c r="IS245" s="23"/>
      <c r="IT245" s="23"/>
      <c r="IU245" s="23"/>
    </row>
    <row r="246" spans="1:255" s="215" customFormat="1" ht="12.75" x14ac:dyDescent="0.2">
      <c r="A246" s="370" t="s">
        <v>558</v>
      </c>
      <c r="B246" s="368"/>
      <c r="C246" s="368"/>
      <c r="D246" s="368"/>
      <c r="E246" s="368"/>
      <c r="F246" s="368"/>
      <c r="G246" s="368"/>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c r="FO246" s="23"/>
      <c r="FP246" s="23"/>
      <c r="FQ246" s="23"/>
      <c r="FR246" s="23"/>
      <c r="FS246" s="23"/>
      <c r="FT246" s="23"/>
      <c r="FU246" s="23"/>
      <c r="FV246" s="23"/>
      <c r="FW246" s="23"/>
      <c r="FX246" s="23"/>
      <c r="FY246" s="23"/>
      <c r="FZ246" s="23"/>
      <c r="GA246" s="23"/>
      <c r="GB246" s="23"/>
      <c r="GC246" s="23"/>
      <c r="GD246" s="23"/>
      <c r="GE246" s="23"/>
      <c r="GF246" s="23"/>
      <c r="GG246" s="23"/>
      <c r="GH246" s="23"/>
      <c r="GI246" s="23"/>
      <c r="GJ246" s="23"/>
      <c r="GK246" s="23"/>
      <c r="GL246" s="23"/>
      <c r="GM246" s="23"/>
      <c r="GN246" s="23"/>
      <c r="GO246" s="23"/>
      <c r="GP246" s="23"/>
      <c r="GQ246" s="23"/>
      <c r="GR246" s="23"/>
      <c r="GS246" s="23"/>
      <c r="GT246" s="23"/>
      <c r="GU246" s="23"/>
      <c r="GV246" s="23"/>
      <c r="GW246" s="23"/>
      <c r="GX246" s="23"/>
      <c r="GY246" s="23"/>
      <c r="GZ246" s="23"/>
      <c r="HA246" s="23"/>
      <c r="HB246" s="23"/>
      <c r="HC246" s="23"/>
      <c r="HD246" s="23"/>
      <c r="HE246" s="23"/>
      <c r="HF246" s="23"/>
      <c r="HG246" s="23"/>
      <c r="HH246" s="23"/>
      <c r="HI246" s="23"/>
      <c r="HJ246" s="23"/>
      <c r="HK246" s="23"/>
      <c r="HL246" s="23"/>
      <c r="HM246" s="23"/>
      <c r="HN246" s="23"/>
      <c r="HO246" s="23"/>
      <c r="HP246" s="23"/>
      <c r="HQ246" s="23"/>
      <c r="HR246" s="23"/>
      <c r="HS246" s="23"/>
      <c r="HT246" s="23"/>
      <c r="HU246" s="23"/>
      <c r="HV246" s="23"/>
      <c r="HW246" s="23"/>
      <c r="HX246" s="23"/>
      <c r="HY246" s="23"/>
      <c r="HZ246" s="23"/>
      <c r="IA246" s="23"/>
      <c r="IB246" s="23"/>
      <c r="IC246" s="23"/>
      <c r="ID246" s="23"/>
      <c r="IE246" s="23"/>
      <c r="IF246" s="23"/>
      <c r="IG246" s="23"/>
      <c r="IH246" s="23"/>
      <c r="II246" s="23"/>
      <c r="IJ246" s="23"/>
      <c r="IK246" s="23"/>
      <c r="IL246" s="23"/>
      <c r="IM246" s="23"/>
      <c r="IN246" s="23"/>
      <c r="IO246" s="23"/>
      <c r="IP246" s="23"/>
      <c r="IQ246" s="23"/>
      <c r="IR246" s="23"/>
      <c r="IS246" s="23"/>
      <c r="IT246" s="23"/>
      <c r="IU246" s="23"/>
    </row>
    <row r="247" spans="1:255" s="215" customFormat="1" ht="33.75" x14ac:dyDescent="0.2">
      <c r="A247" s="253">
        <v>1</v>
      </c>
      <c r="B247" s="254" t="s">
        <v>559</v>
      </c>
      <c r="C247" s="260" t="s">
        <v>560</v>
      </c>
      <c r="D247" s="256" t="s">
        <v>561</v>
      </c>
      <c r="E247" s="257">
        <v>0.01</v>
      </c>
      <c r="F247" s="261"/>
      <c r="G247" s="262"/>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s="23"/>
      <c r="IR247" s="23"/>
      <c r="IS247" s="23"/>
      <c r="IT247" s="23"/>
      <c r="IU247" s="23"/>
    </row>
    <row r="248" spans="1:255" s="215" customFormat="1" ht="33.75" x14ac:dyDescent="0.2">
      <c r="A248" s="253">
        <v>2</v>
      </c>
      <c r="B248" s="254" t="s">
        <v>559</v>
      </c>
      <c r="C248" s="260" t="s">
        <v>562</v>
      </c>
      <c r="D248" s="256" t="s">
        <v>561</v>
      </c>
      <c r="E248" s="257">
        <v>6.0000000000000001E-3</v>
      </c>
      <c r="F248" s="261"/>
      <c r="G248" s="262"/>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c r="FO248" s="23"/>
      <c r="FP248" s="23"/>
      <c r="FQ248" s="23"/>
      <c r="FR248" s="23"/>
      <c r="FS248" s="23"/>
      <c r="FT248" s="23"/>
      <c r="FU248" s="23"/>
      <c r="FV248" s="23"/>
      <c r="FW248" s="23"/>
      <c r="FX248" s="23"/>
      <c r="FY248" s="23"/>
      <c r="FZ248" s="23"/>
      <c r="GA248" s="23"/>
      <c r="GB248" s="23"/>
      <c r="GC248" s="23"/>
      <c r="GD248" s="23"/>
      <c r="GE248" s="23"/>
      <c r="GF248" s="23"/>
      <c r="GG248" s="23"/>
      <c r="GH248" s="23"/>
      <c r="GI248" s="23"/>
      <c r="GJ248" s="23"/>
      <c r="GK248" s="23"/>
      <c r="GL248" s="23"/>
      <c r="GM248" s="23"/>
      <c r="GN248" s="23"/>
      <c r="GO248" s="23"/>
      <c r="GP248" s="23"/>
      <c r="GQ248" s="23"/>
      <c r="GR248" s="23"/>
      <c r="GS248" s="23"/>
      <c r="GT248" s="23"/>
      <c r="GU248" s="23"/>
      <c r="GV248" s="23"/>
      <c r="GW248" s="23"/>
      <c r="GX248" s="23"/>
      <c r="GY248" s="23"/>
      <c r="GZ248" s="23"/>
      <c r="HA248" s="23"/>
      <c r="HB248" s="23"/>
      <c r="HC248" s="23"/>
      <c r="HD248" s="23"/>
      <c r="HE248" s="23"/>
      <c r="HF248" s="23"/>
      <c r="HG248" s="23"/>
      <c r="HH248" s="23"/>
      <c r="HI248" s="23"/>
      <c r="HJ248" s="23"/>
      <c r="HK248" s="23"/>
      <c r="HL248" s="23"/>
      <c r="HM248" s="23"/>
      <c r="HN248" s="23"/>
      <c r="HO248" s="23"/>
      <c r="HP248" s="23"/>
      <c r="HQ248" s="23"/>
      <c r="HR248" s="23"/>
      <c r="HS248" s="23"/>
      <c r="HT248" s="23"/>
      <c r="HU248" s="23"/>
      <c r="HV248" s="23"/>
      <c r="HW248" s="23"/>
      <c r="HX248" s="23"/>
      <c r="HY248" s="23"/>
      <c r="HZ248" s="23"/>
      <c r="IA248" s="23"/>
      <c r="IB248" s="23"/>
      <c r="IC248" s="23"/>
      <c r="ID248" s="23"/>
      <c r="IE248" s="23"/>
      <c r="IF248" s="23"/>
      <c r="IG248" s="23"/>
      <c r="IH248" s="23"/>
      <c r="II248" s="23"/>
      <c r="IJ248" s="23"/>
      <c r="IK248" s="23"/>
      <c r="IL248" s="23"/>
      <c r="IM248" s="23"/>
      <c r="IN248" s="23"/>
      <c r="IO248" s="23"/>
      <c r="IP248" s="23"/>
      <c r="IQ248" s="23"/>
      <c r="IR248" s="23"/>
      <c r="IS248" s="23"/>
      <c r="IT248" s="23"/>
      <c r="IU248" s="23"/>
    </row>
    <row r="249" spans="1:255" s="215" customFormat="1" ht="24" x14ac:dyDescent="0.2">
      <c r="A249" s="253">
        <v>3</v>
      </c>
      <c r="B249" s="254" t="s">
        <v>563</v>
      </c>
      <c r="C249" s="260" t="s">
        <v>750</v>
      </c>
      <c r="D249" s="256" t="s">
        <v>564</v>
      </c>
      <c r="E249" s="257">
        <v>2.1</v>
      </c>
      <c r="F249" s="261"/>
      <c r="G249" s="262"/>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c r="FO249" s="23"/>
      <c r="FP249" s="23"/>
      <c r="FQ249" s="23"/>
      <c r="FR249" s="23"/>
      <c r="FS249" s="23"/>
      <c r="FT249" s="23"/>
      <c r="FU249" s="23"/>
      <c r="FV249" s="23"/>
      <c r="FW249" s="23"/>
      <c r="FX249" s="23"/>
      <c r="FY249" s="23"/>
      <c r="FZ249" s="23"/>
      <c r="GA249" s="23"/>
      <c r="GB249" s="23"/>
      <c r="GC249" s="23"/>
      <c r="GD249" s="23"/>
      <c r="GE249" s="23"/>
      <c r="GF249" s="23"/>
      <c r="GG249" s="23"/>
      <c r="GH249" s="23"/>
      <c r="GI249" s="23"/>
      <c r="GJ249" s="23"/>
      <c r="GK249" s="23"/>
      <c r="GL249" s="23"/>
      <c r="GM249" s="23"/>
      <c r="GN249" s="23"/>
      <c r="GO249" s="23"/>
      <c r="GP249" s="23"/>
      <c r="GQ249" s="23"/>
      <c r="GR249" s="23"/>
      <c r="GS249" s="23"/>
      <c r="GT249" s="23"/>
      <c r="GU249" s="23"/>
      <c r="GV249" s="23"/>
      <c r="GW249" s="23"/>
      <c r="GX249" s="23"/>
      <c r="GY249" s="23"/>
      <c r="GZ249" s="23"/>
      <c r="HA249" s="23"/>
      <c r="HB249" s="23"/>
      <c r="HC249" s="23"/>
      <c r="HD249" s="23"/>
      <c r="HE249" s="23"/>
      <c r="HF249" s="23"/>
      <c r="HG249" s="23"/>
      <c r="HH249" s="23"/>
      <c r="HI249" s="23"/>
      <c r="HJ249" s="23"/>
      <c r="HK249" s="23"/>
      <c r="HL249" s="23"/>
      <c r="HM249" s="23"/>
      <c r="HN249" s="23"/>
      <c r="HO249" s="23"/>
      <c r="HP249" s="23"/>
      <c r="HQ249" s="23"/>
      <c r="HR249" s="23"/>
      <c r="HS249" s="23"/>
      <c r="HT249" s="23"/>
      <c r="HU249" s="23"/>
      <c r="HV249" s="23"/>
      <c r="HW249" s="23"/>
      <c r="HX249" s="23"/>
      <c r="HY249" s="23"/>
      <c r="HZ249" s="23"/>
      <c r="IA249" s="23"/>
      <c r="IB249" s="23"/>
      <c r="IC249" s="23"/>
      <c r="ID249" s="23"/>
      <c r="IE249" s="23"/>
      <c r="IF249" s="23"/>
      <c r="IG249" s="23"/>
      <c r="IH249" s="23"/>
      <c r="II249" s="23"/>
      <c r="IJ249" s="23"/>
      <c r="IK249" s="23"/>
      <c r="IL249" s="23"/>
      <c r="IM249" s="23"/>
      <c r="IN249" s="23"/>
      <c r="IO249" s="23"/>
      <c r="IP249" s="23"/>
      <c r="IQ249" s="23"/>
      <c r="IR249" s="23"/>
      <c r="IS249" s="23"/>
      <c r="IT249" s="23"/>
      <c r="IU249" s="23"/>
    </row>
    <row r="250" spans="1:255" s="215" customFormat="1" ht="33.75" x14ac:dyDescent="0.2">
      <c r="A250" s="253">
        <v>4</v>
      </c>
      <c r="B250" s="254" t="s">
        <v>559</v>
      </c>
      <c r="C250" s="260" t="s">
        <v>565</v>
      </c>
      <c r="D250" s="256" t="s">
        <v>561</v>
      </c>
      <c r="E250" s="257">
        <v>0.04</v>
      </c>
      <c r="F250" s="261"/>
      <c r="G250" s="262"/>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c r="FO250" s="23"/>
      <c r="FP250" s="23"/>
      <c r="FQ250" s="23"/>
      <c r="FR250" s="23"/>
      <c r="FS250" s="23"/>
      <c r="FT250" s="23"/>
      <c r="FU250" s="23"/>
      <c r="FV250" s="23"/>
      <c r="FW250" s="23"/>
      <c r="FX250" s="23"/>
      <c r="FY250" s="23"/>
      <c r="FZ250" s="23"/>
      <c r="GA250" s="23"/>
      <c r="GB250" s="23"/>
      <c r="GC250" s="23"/>
      <c r="GD250" s="23"/>
      <c r="GE250" s="23"/>
      <c r="GF250" s="23"/>
      <c r="GG250" s="23"/>
      <c r="GH250" s="23"/>
      <c r="GI250" s="23"/>
      <c r="GJ250" s="23"/>
      <c r="GK250" s="23"/>
      <c r="GL250" s="23"/>
      <c r="GM250" s="23"/>
      <c r="GN250" s="23"/>
      <c r="GO250" s="23"/>
      <c r="GP250" s="23"/>
      <c r="GQ250" s="23"/>
      <c r="GR250" s="23"/>
      <c r="GS250" s="23"/>
      <c r="GT250" s="23"/>
      <c r="GU250" s="23"/>
      <c r="GV250" s="23"/>
      <c r="GW250" s="23"/>
      <c r="GX250" s="23"/>
      <c r="GY250" s="23"/>
      <c r="GZ250" s="23"/>
      <c r="HA250" s="23"/>
      <c r="HB250" s="23"/>
      <c r="HC250" s="23"/>
      <c r="HD250" s="23"/>
      <c r="HE250" s="23"/>
      <c r="HF250" s="23"/>
      <c r="HG250" s="23"/>
      <c r="HH250" s="23"/>
      <c r="HI250" s="23"/>
      <c r="HJ250" s="23"/>
      <c r="HK250" s="23"/>
      <c r="HL250" s="23"/>
      <c r="HM250" s="23"/>
      <c r="HN250" s="23"/>
      <c r="HO250" s="23"/>
      <c r="HP250" s="23"/>
      <c r="HQ250" s="23"/>
      <c r="HR250" s="23"/>
      <c r="HS250" s="23"/>
      <c r="HT250" s="23"/>
      <c r="HU250" s="23"/>
      <c r="HV250" s="23"/>
      <c r="HW250" s="23"/>
      <c r="HX250" s="23"/>
      <c r="HY250" s="23"/>
      <c r="HZ250" s="23"/>
      <c r="IA250" s="23"/>
      <c r="IB250" s="23"/>
      <c r="IC250" s="23"/>
      <c r="ID250" s="23"/>
      <c r="IE250" s="23"/>
      <c r="IF250" s="23"/>
      <c r="IG250" s="23"/>
      <c r="IH250" s="23"/>
      <c r="II250" s="23"/>
      <c r="IJ250" s="23"/>
      <c r="IK250" s="23"/>
      <c r="IL250" s="23"/>
      <c r="IM250" s="23"/>
      <c r="IN250" s="23"/>
      <c r="IO250" s="23"/>
      <c r="IP250" s="23"/>
      <c r="IQ250" s="23"/>
      <c r="IR250" s="23"/>
      <c r="IS250" s="23"/>
      <c r="IT250" s="23"/>
      <c r="IU250" s="23"/>
    </row>
    <row r="251" spans="1:255" s="215" customFormat="1" ht="12.75" x14ac:dyDescent="0.2">
      <c r="A251" s="370" t="s">
        <v>751</v>
      </c>
      <c r="B251" s="368"/>
      <c r="C251" s="368"/>
      <c r="D251" s="368"/>
      <c r="E251" s="368"/>
      <c r="F251" s="368"/>
      <c r="G251" s="368"/>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row>
    <row r="252" spans="1:255" s="215" customFormat="1" ht="12.75" x14ac:dyDescent="0.2">
      <c r="A252" s="253">
        <v>1</v>
      </c>
      <c r="B252" s="254" t="s">
        <v>752</v>
      </c>
      <c r="C252" s="260" t="s">
        <v>753</v>
      </c>
      <c r="D252" s="256" t="s">
        <v>754</v>
      </c>
      <c r="E252" s="257">
        <v>9</v>
      </c>
      <c r="F252" s="261"/>
      <c r="G252" s="262"/>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s="23"/>
      <c r="IR252" s="23"/>
      <c r="IS252" s="23"/>
      <c r="IT252" s="23"/>
      <c r="IU252" s="23"/>
    </row>
    <row r="253" spans="1:255" s="215" customFormat="1" ht="45" x14ac:dyDescent="0.2">
      <c r="A253" s="253">
        <v>3</v>
      </c>
      <c r="B253" s="254" t="s">
        <v>513</v>
      </c>
      <c r="C253" s="260" t="s">
        <v>514</v>
      </c>
      <c r="D253" s="256" t="s">
        <v>515</v>
      </c>
      <c r="E253" s="257">
        <v>6.7000000000000002E-3</v>
      </c>
      <c r="F253" s="261"/>
      <c r="G253" s="262"/>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3"/>
      <c r="HH253" s="23"/>
      <c r="HI253" s="23"/>
      <c r="HJ253" s="23"/>
      <c r="HK253" s="23"/>
      <c r="HL253" s="23"/>
      <c r="HM253" s="23"/>
      <c r="HN253" s="23"/>
      <c r="HO253" s="23"/>
      <c r="HP253" s="23"/>
      <c r="HQ253" s="23"/>
      <c r="HR253" s="23"/>
      <c r="HS253" s="23"/>
      <c r="HT253" s="23"/>
      <c r="HU253" s="23"/>
      <c r="HV253" s="23"/>
      <c r="HW253" s="23"/>
      <c r="HX253" s="23"/>
      <c r="HY253" s="23"/>
      <c r="HZ253" s="23"/>
      <c r="IA253" s="23"/>
      <c r="IB253" s="23"/>
      <c r="IC253" s="23"/>
      <c r="ID253" s="23"/>
      <c r="IE253" s="23"/>
      <c r="IF253" s="23"/>
      <c r="IG253" s="23"/>
      <c r="IH253" s="23"/>
      <c r="II253" s="23"/>
      <c r="IJ253" s="23"/>
      <c r="IK253" s="23"/>
      <c r="IL253" s="23"/>
      <c r="IM253" s="23"/>
      <c r="IN253" s="23"/>
      <c r="IO253" s="23"/>
      <c r="IP253" s="23"/>
      <c r="IQ253" s="23"/>
      <c r="IR253" s="23"/>
      <c r="IS253" s="23"/>
      <c r="IT253" s="23"/>
      <c r="IU253" s="23"/>
    </row>
    <row r="254" spans="1:255" s="215" customFormat="1" ht="48" x14ac:dyDescent="0.2">
      <c r="A254" s="253">
        <v>4</v>
      </c>
      <c r="B254" s="254" t="s">
        <v>595</v>
      </c>
      <c r="C254" s="260" t="s">
        <v>755</v>
      </c>
      <c r="D254" s="256" t="s">
        <v>460</v>
      </c>
      <c r="E254" s="257">
        <v>1.67E-2</v>
      </c>
      <c r="F254" s="261"/>
      <c r="G254" s="262"/>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s="23"/>
      <c r="IR254" s="23"/>
      <c r="IS254" s="23"/>
      <c r="IT254" s="23"/>
      <c r="IU254" s="23"/>
    </row>
    <row r="255" spans="1:255" s="215" customFormat="1" ht="36" x14ac:dyDescent="0.2">
      <c r="A255" s="253">
        <v>5</v>
      </c>
      <c r="B255" s="254" t="s">
        <v>596</v>
      </c>
      <c r="C255" s="260" t="s">
        <v>597</v>
      </c>
      <c r="D255" s="256" t="s">
        <v>598</v>
      </c>
      <c r="E255" s="257">
        <v>2.1700000000000001E-2</v>
      </c>
      <c r="F255" s="261"/>
      <c r="G255" s="262"/>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c r="FO255" s="23"/>
      <c r="FP255" s="23"/>
      <c r="FQ255" s="23"/>
      <c r="FR255" s="23"/>
      <c r="FS255" s="23"/>
      <c r="FT255" s="23"/>
      <c r="FU255" s="23"/>
      <c r="FV255" s="23"/>
      <c r="FW255" s="23"/>
      <c r="FX255" s="23"/>
      <c r="FY255" s="23"/>
      <c r="FZ255" s="23"/>
      <c r="GA255" s="23"/>
      <c r="GB255" s="23"/>
      <c r="GC255" s="23"/>
      <c r="GD255" s="23"/>
      <c r="GE255" s="23"/>
      <c r="GF255" s="23"/>
      <c r="GG255" s="23"/>
      <c r="GH255" s="23"/>
      <c r="GI255" s="23"/>
      <c r="GJ255" s="23"/>
      <c r="GK255" s="23"/>
      <c r="GL255" s="23"/>
      <c r="GM255" s="23"/>
      <c r="GN255" s="23"/>
      <c r="GO255" s="23"/>
      <c r="GP255" s="23"/>
      <c r="GQ255" s="23"/>
      <c r="GR255" s="23"/>
      <c r="GS255" s="23"/>
      <c r="GT255" s="23"/>
      <c r="GU255" s="23"/>
      <c r="GV255" s="23"/>
      <c r="GW255" s="23"/>
      <c r="GX255" s="23"/>
      <c r="GY255" s="23"/>
      <c r="GZ255" s="23"/>
      <c r="HA255" s="23"/>
      <c r="HB255" s="23"/>
      <c r="HC255" s="23"/>
      <c r="HD255" s="23"/>
      <c r="HE255" s="23"/>
      <c r="HF255" s="23"/>
      <c r="HG255" s="23"/>
      <c r="HH255" s="23"/>
      <c r="HI255" s="23"/>
      <c r="HJ255" s="23"/>
      <c r="HK255" s="23"/>
      <c r="HL255" s="23"/>
      <c r="HM255" s="23"/>
      <c r="HN255" s="23"/>
      <c r="HO255" s="23"/>
      <c r="HP255" s="23"/>
      <c r="HQ255" s="23"/>
      <c r="HR255" s="23"/>
      <c r="HS255" s="23"/>
      <c r="HT255" s="23"/>
      <c r="HU255" s="23"/>
      <c r="HV255" s="23"/>
      <c r="HW255" s="23"/>
      <c r="HX255" s="23"/>
      <c r="HY255" s="23"/>
      <c r="HZ255" s="23"/>
      <c r="IA255" s="23"/>
      <c r="IB255" s="23"/>
      <c r="IC255" s="23"/>
      <c r="ID255" s="23"/>
      <c r="IE255" s="23"/>
      <c r="IF255" s="23"/>
      <c r="IG255" s="23"/>
      <c r="IH255" s="23"/>
      <c r="II255" s="23"/>
      <c r="IJ255" s="23"/>
      <c r="IK255" s="23"/>
      <c r="IL255" s="23"/>
      <c r="IM255" s="23"/>
      <c r="IN255" s="23"/>
      <c r="IO255" s="23"/>
      <c r="IP255" s="23"/>
      <c r="IQ255" s="23"/>
      <c r="IR255" s="23"/>
      <c r="IS255" s="23"/>
      <c r="IT255" s="23"/>
      <c r="IU255" s="23"/>
    </row>
    <row r="256" spans="1:255" s="215" customFormat="1" ht="12.75" x14ac:dyDescent="0.2">
      <c r="A256" s="253">
        <v>6</v>
      </c>
      <c r="B256" s="254" t="s">
        <v>516</v>
      </c>
      <c r="C256" s="260" t="s">
        <v>599</v>
      </c>
      <c r="D256" s="256" t="s">
        <v>517</v>
      </c>
      <c r="E256" s="257">
        <v>0.11</v>
      </c>
      <c r="F256" s="261"/>
      <c r="G256" s="262"/>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c r="GT256" s="23"/>
      <c r="GU256" s="23"/>
      <c r="GV256" s="23"/>
      <c r="GW256" s="23"/>
      <c r="GX256" s="23"/>
      <c r="GY256" s="23"/>
      <c r="GZ256" s="23"/>
      <c r="HA256" s="23"/>
      <c r="HB256" s="23"/>
      <c r="HC256" s="23"/>
      <c r="HD256" s="23"/>
      <c r="HE256" s="23"/>
      <c r="HF256" s="23"/>
      <c r="HG256" s="23"/>
      <c r="HH256" s="23"/>
      <c r="HI256" s="23"/>
      <c r="HJ256" s="23"/>
      <c r="HK256" s="23"/>
      <c r="HL256" s="23"/>
      <c r="HM256" s="23"/>
      <c r="HN256" s="23"/>
      <c r="HO256" s="23"/>
      <c r="HP256" s="23"/>
      <c r="HQ256" s="23"/>
      <c r="HR256" s="23"/>
      <c r="HS256" s="23"/>
      <c r="HT256" s="23"/>
      <c r="HU256" s="23"/>
      <c r="HV256" s="23"/>
      <c r="HW256" s="23"/>
      <c r="HX256" s="23"/>
      <c r="HY256" s="23"/>
      <c r="HZ256" s="23"/>
      <c r="IA256" s="23"/>
      <c r="IB256" s="23"/>
      <c r="IC256" s="23"/>
      <c r="ID256" s="23"/>
      <c r="IE256" s="23"/>
      <c r="IF256" s="23"/>
      <c r="IG256" s="23"/>
      <c r="IH256" s="23"/>
      <c r="II256" s="23"/>
      <c r="IJ256" s="23"/>
      <c r="IK256" s="23"/>
      <c r="IL256" s="23"/>
      <c r="IM256" s="23"/>
      <c r="IN256" s="23"/>
      <c r="IO256" s="23"/>
      <c r="IP256" s="23"/>
      <c r="IQ256" s="23"/>
      <c r="IR256" s="23"/>
      <c r="IS256" s="23"/>
      <c r="IT256" s="23"/>
      <c r="IU256" s="23"/>
    </row>
    <row r="257" spans="1:255" s="215" customFormat="1" ht="24" x14ac:dyDescent="0.2">
      <c r="A257" s="253">
        <v>7</v>
      </c>
      <c r="B257" s="254" t="s">
        <v>516</v>
      </c>
      <c r="C257" s="260" t="s">
        <v>600</v>
      </c>
      <c r="D257" s="256" t="s">
        <v>517</v>
      </c>
      <c r="E257" s="257">
        <v>0.11</v>
      </c>
      <c r="F257" s="261"/>
      <c r="G257" s="262"/>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s="23"/>
      <c r="IR257" s="23"/>
      <c r="IS257" s="23"/>
      <c r="IT257" s="23"/>
      <c r="IU257" s="23"/>
    </row>
    <row r="258" spans="1:255" s="215" customFormat="1" ht="24" x14ac:dyDescent="0.2">
      <c r="A258" s="253">
        <v>8</v>
      </c>
      <c r="B258" s="254" t="s">
        <v>516</v>
      </c>
      <c r="C258" s="260" t="s">
        <v>601</v>
      </c>
      <c r="D258" s="256" t="s">
        <v>517</v>
      </c>
      <c r="E258" s="257">
        <v>0.11</v>
      </c>
      <c r="F258" s="261"/>
      <c r="G258" s="262"/>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c r="GT258" s="23"/>
      <c r="GU258" s="23"/>
      <c r="GV258" s="23"/>
      <c r="GW258" s="23"/>
      <c r="GX258" s="23"/>
      <c r="GY258" s="23"/>
      <c r="GZ258" s="23"/>
      <c r="HA258" s="23"/>
      <c r="HB258" s="23"/>
      <c r="HC258" s="23"/>
      <c r="HD258" s="23"/>
      <c r="HE258" s="23"/>
      <c r="HF258" s="23"/>
      <c r="HG258" s="23"/>
      <c r="HH258" s="23"/>
      <c r="HI258" s="23"/>
      <c r="HJ258" s="23"/>
      <c r="HK258" s="23"/>
      <c r="HL258" s="23"/>
      <c r="HM258" s="23"/>
      <c r="HN258" s="23"/>
      <c r="HO258" s="23"/>
      <c r="HP258" s="23"/>
      <c r="HQ258" s="23"/>
      <c r="HR258" s="23"/>
      <c r="HS258" s="23"/>
      <c r="HT258" s="23"/>
      <c r="HU258" s="23"/>
      <c r="HV258" s="23"/>
      <c r="HW258" s="23"/>
      <c r="HX258" s="23"/>
      <c r="HY258" s="23"/>
      <c r="HZ258" s="23"/>
      <c r="IA258" s="23"/>
      <c r="IB258" s="23"/>
      <c r="IC258" s="23"/>
      <c r="ID258" s="23"/>
      <c r="IE258" s="23"/>
      <c r="IF258" s="23"/>
      <c r="IG258" s="23"/>
      <c r="IH258" s="23"/>
      <c r="II258" s="23"/>
      <c r="IJ258" s="23"/>
      <c r="IK258" s="23"/>
      <c r="IL258" s="23"/>
      <c r="IM258" s="23"/>
      <c r="IN258" s="23"/>
      <c r="IO258" s="23"/>
      <c r="IP258" s="23"/>
      <c r="IQ258" s="23"/>
      <c r="IR258" s="23"/>
      <c r="IS258" s="23"/>
      <c r="IT258" s="23"/>
      <c r="IU258" s="23"/>
    </row>
    <row r="259" spans="1:255" s="206" customFormat="1" ht="18" customHeight="1" x14ac:dyDescent="0.2">
      <c r="A259" s="363" t="s">
        <v>756</v>
      </c>
      <c r="B259" s="363"/>
      <c r="C259" s="363"/>
      <c r="D259" s="363"/>
      <c r="E259" s="363"/>
      <c r="F259" s="363"/>
      <c r="G259" s="364"/>
      <c r="H259" s="214"/>
    </row>
    <row r="260" spans="1:255" s="215" customFormat="1" ht="56.25" x14ac:dyDescent="0.2">
      <c r="A260" s="253">
        <v>1</v>
      </c>
      <c r="B260" s="254" t="s">
        <v>509</v>
      </c>
      <c r="C260" s="260" t="s">
        <v>510</v>
      </c>
      <c r="D260" s="256" t="s">
        <v>449</v>
      </c>
      <c r="E260" s="287">
        <v>30.286666666666672</v>
      </c>
      <c r="F260" s="261"/>
      <c r="G260" s="262"/>
      <c r="H260" s="23">
        <v>129.80000000000001</v>
      </c>
      <c r="I260" s="23">
        <v>1</v>
      </c>
      <c r="J260" s="23">
        <v>38.940000000000005</v>
      </c>
      <c r="K260" s="23">
        <v>90.860000000000014</v>
      </c>
      <c r="L260" s="23" t="s">
        <v>734</v>
      </c>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c r="FO260" s="23"/>
      <c r="FP260" s="23"/>
      <c r="FQ260" s="23"/>
      <c r="FR260" s="23"/>
      <c r="FS260" s="23"/>
      <c r="FT260" s="23"/>
      <c r="FU260" s="23"/>
      <c r="FV260" s="23"/>
      <c r="FW260" s="23"/>
      <c r="FX260" s="23"/>
      <c r="FY260" s="23"/>
      <c r="FZ260" s="23"/>
      <c r="GA260" s="23"/>
      <c r="GB260" s="23"/>
      <c r="GC260" s="23"/>
      <c r="GD260" s="23"/>
      <c r="GE260" s="23"/>
      <c r="GF260" s="23"/>
      <c r="GG260" s="23"/>
      <c r="GH260" s="23"/>
      <c r="GI260" s="23"/>
      <c r="GJ260" s="23"/>
      <c r="GK260" s="23"/>
      <c r="GL260" s="23"/>
      <c r="GM260" s="23"/>
      <c r="GN260" s="23"/>
      <c r="GO260" s="23"/>
      <c r="GP260" s="23"/>
      <c r="GQ260" s="23"/>
      <c r="GR260" s="23"/>
      <c r="GS260" s="23"/>
      <c r="GT260" s="23"/>
      <c r="GU260" s="23"/>
      <c r="GV260" s="23"/>
      <c r="GW260" s="23"/>
      <c r="GX260" s="23"/>
      <c r="GY260" s="23"/>
      <c r="GZ260" s="23"/>
      <c r="HA260" s="23"/>
      <c r="HB260" s="23"/>
      <c r="HC260" s="23"/>
      <c r="HD260" s="23"/>
      <c r="HE260" s="23"/>
      <c r="HF260" s="23"/>
      <c r="HG260" s="23"/>
      <c r="HH260" s="23"/>
      <c r="HI260" s="23"/>
      <c r="HJ260" s="23"/>
      <c r="HK260" s="23"/>
      <c r="HL260" s="23"/>
      <c r="HM260" s="23"/>
      <c r="HN260" s="23"/>
      <c r="HO260" s="23"/>
      <c r="HP260" s="23"/>
      <c r="HQ260" s="23"/>
      <c r="HR260" s="23"/>
      <c r="HS260" s="23"/>
      <c r="HT260" s="23"/>
      <c r="HU260" s="23"/>
      <c r="HV260" s="23"/>
      <c r="HW260" s="23"/>
      <c r="HX260" s="23"/>
      <c r="HY260" s="23"/>
      <c r="HZ260" s="23"/>
      <c r="IA260" s="23"/>
      <c r="IB260" s="23"/>
      <c r="IC260" s="23"/>
      <c r="ID260" s="23"/>
      <c r="IE260" s="23"/>
      <c r="IF260" s="23"/>
      <c r="IG260" s="23"/>
      <c r="IH260" s="23"/>
      <c r="II260" s="23"/>
      <c r="IJ260" s="23"/>
      <c r="IK260" s="23"/>
      <c r="IL260" s="23"/>
      <c r="IM260" s="23"/>
      <c r="IN260" s="23"/>
      <c r="IO260" s="23"/>
      <c r="IP260" s="23"/>
      <c r="IQ260" s="23"/>
      <c r="IR260" s="23"/>
      <c r="IS260" s="23"/>
      <c r="IT260" s="23"/>
      <c r="IU260" s="23"/>
    </row>
    <row r="261" spans="1:255" s="215" customFormat="1" ht="56.25" x14ac:dyDescent="0.2">
      <c r="A261" s="253">
        <v>2</v>
      </c>
      <c r="B261" s="254" t="s">
        <v>511</v>
      </c>
      <c r="C261" s="260" t="s">
        <v>512</v>
      </c>
      <c r="D261" s="256" t="s">
        <v>449</v>
      </c>
      <c r="E261" s="257">
        <v>87.08</v>
      </c>
      <c r="F261" s="261"/>
      <c r="G261" s="262"/>
      <c r="H261" s="23">
        <v>373.2</v>
      </c>
      <c r="I261" s="23">
        <v>1</v>
      </c>
      <c r="J261" s="23">
        <v>111.96</v>
      </c>
      <c r="K261" s="23">
        <v>261.24</v>
      </c>
      <c r="L261" s="23" t="s">
        <v>734</v>
      </c>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c r="FO261" s="23"/>
      <c r="FP261" s="23"/>
      <c r="FQ261" s="23"/>
      <c r="FR261" s="23"/>
      <c r="FS261" s="23"/>
      <c r="FT261" s="23"/>
      <c r="FU261" s="23"/>
      <c r="FV261" s="23"/>
      <c r="FW261" s="23"/>
      <c r="FX261" s="23"/>
      <c r="FY261" s="23"/>
      <c r="FZ261" s="23"/>
      <c r="GA261" s="23"/>
      <c r="GB261" s="23"/>
      <c r="GC261" s="23"/>
      <c r="GD261" s="23"/>
      <c r="GE261" s="23"/>
      <c r="GF261" s="23"/>
      <c r="GG261" s="23"/>
      <c r="GH261" s="23"/>
      <c r="GI261" s="23"/>
      <c r="GJ261" s="23"/>
      <c r="GK261" s="23"/>
      <c r="GL261" s="23"/>
      <c r="GM261" s="23"/>
      <c r="GN261" s="23"/>
      <c r="GO261" s="23"/>
      <c r="GP261" s="23"/>
      <c r="GQ261" s="23"/>
      <c r="GR261" s="23"/>
      <c r="GS261" s="23"/>
      <c r="GT261" s="23"/>
      <c r="GU261" s="23"/>
      <c r="GV261" s="23"/>
      <c r="GW261" s="23"/>
      <c r="GX261" s="23"/>
      <c r="GY261" s="23"/>
      <c r="GZ261" s="23"/>
      <c r="HA261" s="23"/>
      <c r="HB261" s="23"/>
      <c r="HC261" s="23"/>
      <c r="HD261" s="23"/>
      <c r="HE261" s="23"/>
      <c r="HF261" s="23"/>
      <c r="HG261" s="23"/>
      <c r="HH261" s="23"/>
      <c r="HI261" s="23"/>
      <c r="HJ261" s="23"/>
      <c r="HK261" s="23"/>
      <c r="HL261" s="23"/>
      <c r="HM261" s="23"/>
      <c r="HN261" s="23"/>
      <c r="HO261" s="23"/>
      <c r="HP261" s="23"/>
      <c r="HQ261" s="23"/>
      <c r="HR261" s="23"/>
      <c r="HS261" s="23"/>
      <c r="HT261" s="23"/>
      <c r="HU261" s="23"/>
      <c r="HV261" s="23"/>
      <c r="HW261" s="23"/>
      <c r="HX261" s="23"/>
      <c r="HY261" s="23"/>
      <c r="HZ261" s="23"/>
      <c r="IA261" s="23"/>
      <c r="IB261" s="23"/>
      <c r="IC261" s="23"/>
      <c r="ID261" s="23"/>
      <c r="IE261" s="23"/>
      <c r="IF261" s="23"/>
      <c r="IG261" s="23"/>
      <c r="IH261" s="23"/>
      <c r="II261" s="23"/>
      <c r="IJ261" s="23"/>
      <c r="IK261" s="23"/>
      <c r="IL261" s="23"/>
      <c r="IM261" s="23"/>
      <c r="IN261" s="23"/>
      <c r="IO261" s="23"/>
      <c r="IP261" s="23"/>
      <c r="IQ261" s="23"/>
      <c r="IR261" s="23"/>
      <c r="IS261" s="23"/>
      <c r="IT261" s="23"/>
      <c r="IU261" s="23"/>
    </row>
    <row r="262" spans="1:255" s="215" customFormat="1" ht="24" x14ac:dyDescent="0.2">
      <c r="A262" s="253">
        <v>3</v>
      </c>
      <c r="B262" s="254" t="s">
        <v>566</v>
      </c>
      <c r="C262" s="260" t="s">
        <v>567</v>
      </c>
      <c r="D262" s="256" t="s">
        <v>568</v>
      </c>
      <c r="E262" s="257">
        <v>1.82</v>
      </c>
      <c r="F262" s="261"/>
      <c r="G262" s="262"/>
      <c r="H262" s="23">
        <v>7.8</v>
      </c>
      <c r="I262" s="23">
        <v>1</v>
      </c>
      <c r="J262" s="23">
        <v>2.34</v>
      </c>
      <c r="K262" s="23">
        <v>5.46</v>
      </c>
      <c r="L262" s="23" t="s">
        <v>734</v>
      </c>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c r="GT262" s="23"/>
      <c r="GU262" s="23"/>
      <c r="GV262" s="23"/>
      <c r="GW262" s="23"/>
      <c r="GX262" s="23"/>
      <c r="GY262" s="23"/>
      <c r="GZ262" s="23"/>
      <c r="HA262" s="23"/>
      <c r="HB262" s="23"/>
      <c r="HC262" s="23"/>
      <c r="HD262" s="23"/>
      <c r="HE262" s="23"/>
      <c r="HF262" s="23"/>
      <c r="HG262" s="23"/>
      <c r="HH262" s="23"/>
      <c r="HI262" s="23"/>
      <c r="HJ262" s="23"/>
      <c r="HK262" s="23"/>
      <c r="HL262" s="23"/>
      <c r="HM262" s="23"/>
      <c r="HN262" s="23"/>
      <c r="HO262" s="23"/>
      <c r="HP262" s="23"/>
      <c r="HQ262" s="23"/>
      <c r="HR262" s="23"/>
      <c r="HS262" s="23"/>
      <c r="HT262" s="23"/>
      <c r="HU262" s="23"/>
      <c r="HV262" s="23"/>
      <c r="HW262" s="23"/>
      <c r="HX262" s="23"/>
      <c r="HY262" s="23"/>
      <c r="HZ262" s="23"/>
      <c r="IA262" s="23"/>
      <c r="IB262" s="23"/>
      <c r="IC262" s="23"/>
      <c r="ID262" s="23"/>
      <c r="IE262" s="23"/>
      <c r="IF262" s="23"/>
      <c r="IG262" s="23"/>
      <c r="IH262" s="23"/>
      <c r="II262" s="23"/>
      <c r="IJ262" s="23"/>
      <c r="IK262" s="23"/>
      <c r="IL262" s="23"/>
      <c r="IM262" s="23"/>
      <c r="IN262" s="23"/>
      <c r="IO262" s="23"/>
      <c r="IP262" s="23"/>
      <c r="IQ262" s="23"/>
      <c r="IR262" s="23"/>
      <c r="IS262" s="23"/>
      <c r="IT262" s="23"/>
      <c r="IU262" s="23"/>
    </row>
    <row r="263" spans="1:255" s="215" customFormat="1" ht="24" x14ac:dyDescent="0.2">
      <c r="A263" s="253">
        <v>4</v>
      </c>
      <c r="B263" s="254" t="s">
        <v>569</v>
      </c>
      <c r="C263" s="260" t="s">
        <v>570</v>
      </c>
      <c r="D263" s="256" t="s">
        <v>568</v>
      </c>
      <c r="E263" s="257">
        <v>4.4799999999999995</v>
      </c>
      <c r="F263" s="261"/>
      <c r="G263" s="262"/>
      <c r="H263" s="23">
        <v>19.2</v>
      </c>
      <c r="I263" s="23">
        <v>1</v>
      </c>
      <c r="J263" s="23">
        <v>5.76</v>
      </c>
      <c r="K263" s="23">
        <v>13.44</v>
      </c>
      <c r="L263" s="23" t="s">
        <v>734</v>
      </c>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c r="GT263" s="23"/>
      <c r="GU263" s="23"/>
      <c r="GV263" s="23"/>
      <c r="GW263" s="23"/>
      <c r="GX263" s="23"/>
      <c r="GY263" s="23"/>
      <c r="GZ263" s="23"/>
      <c r="HA263" s="23"/>
      <c r="HB263" s="23"/>
      <c r="HC263" s="23"/>
      <c r="HD263" s="23"/>
      <c r="HE263" s="23"/>
      <c r="HF263" s="23"/>
      <c r="HG263" s="23"/>
      <c r="HH263" s="23"/>
      <c r="HI263" s="23"/>
      <c r="HJ263" s="23"/>
      <c r="HK263" s="23"/>
      <c r="HL263" s="23"/>
      <c r="HM263" s="23"/>
      <c r="HN263" s="23"/>
      <c r="HO263" s="23"/>
      <c r="HP263" s="23"/>
      <c r="HQ263" s="23"/>
      <c r="HR263" s="23"/>
      <c r="HS263" s="23"/>
      <c r="HT263" s="23"/>
      <c r="HU263" s="23"/>
      <c r="HV263" s="23"/>
      <c r="HW263" s="23"/>
      <c r="HX263" s="23"/>
      <c r="HY263" s="23"/>
      <c r="HZ263" s="23"/>
      <c r="IA263" s="23"/>
      <c r="IB263" s="23"/>
      <c r="IC263" s="23"/>
      <c r="ID263" s="23"/>
      <c r="IE263" s="23"/>
      <c r="IF263" s="23"/>
      <c r="IG263" s="23"/>
      <c r="IH263" s="23"/>
      <c r="II263" s="23"/>
      <c r="IJ263" s="23"/>
      <c r="IK263" s="23"/>
      <c r="IL263" s="23"/>
      <c r="IM263" s="23"/>
      <c r="IN263" s="23"/>
      <c r="IO263" s="23"/>
      <c r="IP263" s="23"/>
      <c r="IQ263" s="23"/>
      <c r="IR263" s="23"/>
      <c r="IS263" s="23"/>
      <c r="IT263" s="23"/>
      <c r="IU263" s="23"/>
    </row>
    <row r="264" spans="1:255" s="215" customFormat="1" ht="12.75" x14ac:dyDescent="0.2">
      <c r="A264" s="370" t="s">
        <v>518</v>
      </c>
      <c r="B264" s="368"/>
      <c r="C264" s="368"/>
      <c r="D264" s="368"/>
      <c r="E264" s="368"/>
      <c r="F264" s="368"/>
      <c r="G264" s="368"/>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c r="FO264" s="23"/>
      <c r="FP264" s="23"/>
      <c r="FQ264" s="23"/>
      <c r="FR264" s="23"/>
      <c r="FS264" s="23"/>
      <c r="FT264" s="23"/>
      <c r="FU264" s="23"/>
      <c r="FV264" s="23"/>
      <c r="FW264" s="23"/>
      <c r="FX264" s="23"/>
      <c r="FY264" s="23"/>
      <c r="FZ264" s="23"/>
      <c r="GA264" s="23"/>
      <c r="GB264" s="23"/>
      <c r="GC264" s="23"/>
      <c r="GD264" s="23"/>
      <c r="GE264" s="23"/>
      <c r="GF264" s="23"/>
      <c r="GG264" s="23"/>
      <c r="GH264" s="23"/>
      <c r="GI264" s="23"/>
      <c r="GJ264" s="23"/>
      <c r="GK264" s="23"/>
      <c r="GL264" s="23"/>
      <c r="GM264" s="23"/>
      <c r="GN264" s="23"/>
      <c r="GO264" s="23"/>
      <c r="GP264" s="23"/>
      <c r="GQ264" s="23"/>
      <c r="GR264" s="23"/>
      <c r="GS264" s="23"/>
      <c r="GT264" s="23"/>
      <c r="GU264" s="23"/>
      <c r="GV264" s="23"/>
      <c r="GW264" s="23"/>
      <c r="GX264" s="23"/>
      <c r="GY264" s="23"/>
      <c r="GZ264" s="23"/>
      <c r="HA264" s="23"/>
      <c r="HB264" s="23"/>
      <c r="HC264" s="23"/>
      <c r="HD264" s="23"/>
      <c r="HE264" s="23"/>
      <c r="HF264" s="23"/>
      <c r="HG264" s="23"/>
      <c r="HH264" s="23"/>
      <c r="HI264" s="23"/>
      <c r="HJ264" s="23"/>
      <c r="HK264" s="23"/>
      <c r="HL264" s="23"/>
      <c r="HM264" s="23"/>
      <c r="HN264" s="23"/>
      <c r="HO264" s="23"/>
      <c r="HP264" s="23"/>
      <c r="HQ264" s="23"/>
      <c r="HR264" s="23"/>
      <c r="HS264" s="23"/>
      <c r="HT264" s="23"/>
      <c r="HU264" s="23"/>
      <c r="HV264" s="23"/>
      <c r="HW264" s="23"/>
      <c r="HX264" s="23"/>
      <c r="HY264" s="23"/>
      <c r="HZ264" s="23"/>
      <c r="IA264" s="23"/>
      <c r="IB264" s="23"/>
      <c r="IC264" s="23"/>
      <c r="ID264" s="23"/>
      <c r="IE264" s="23"/>
      <c r="IF264" s="23"/>
      <c r="IG264" s="23"/>
      <c r="IH264" s="23"/>
      <c r="II264" s="23"/>
      <c r="IJ264" s="23"/>
      <c r="IK264" s="23"/>
      <c r="IL264" s="23"/>
      <c r="IM264" s="23"/>
      <c r="IN264" s="23"/>
      <c r="IO264" s="23"/>
      <c r="IP264" s="23"/>
      <c r="IQ264" s="23"/>
      <c r="IR264" s="23"/>
      <c r="IS264" s="23"/>
      <c r="IT264" s="23"/>
      <c r="IU264" s="23"/>
    </row>
    <row r="265" spans="1:255" s="215" customFormat="1" ht="24" x14ac:dyDescent="0.2">
      <c r="A265" s="253">
        <v>1</v>
      </c>
      <c r="B265" s="254" t="s">
        <v>519</v>
      </c>
      <c r="C265" s="260" t="s">
        <v>520</v>
      </c>
      <c r="D265" s="256" t="s">
        <v>418</v>
      </c>
      <c r="E265" s="257">
        <v>38.08</v>
      </c>
      <c r="F265" s="261"/>
      <c r="G265" s="262"/>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c r="FO265" s="23"/>
      <c r="FP265" s="23"/>
      <c r="FQ265" s="23"/>
      <c r="FR265" s="23"/>
      <c r="FS265" s="23"/>
      <c r="FT265" s="23"/>
      <c r="FU265" s="23"/>
      <c r="FV265" s="23"/>
      <c r="FW265" s="23"/>
      <c r="FX265" s="23"/>
      <c r="FY265" s="23"/>
      <c r="FZ265" s="23"/>
      <c r="GA265" s="23"/>
      <c r="GB265" s="23"/>
      <c r="GC265" s="23"/>
      <c r="GD265" s="23"/>
      <c r="GE265" s="23"/>
      <c r="GF265" s="23"/>
      <c r="GG265" s="23"/>
      <c r="GH265" s="23"/>
      <c r="GI265" s="23"/>
      <c r="GJ265" s="23"/>
      <c r="GK265" s="23"/>
      <c r="GL265" s="23"/>
      <c r="GM265" s="23"/>
      <c r="GN265" s="23"/>
      <c r="GO265" s="23"/>
      <c r="GP265" s="23"/>
      <c r="GQ265" s="23"/>
      <c r="GR265" s="23"/>
      <c r="GS265" s="23"/>
      <c r="GT265" s="23"/>
      <c r="GU265" s="23"/>
      <c r="GV265" s="23"/>
      <c r="GW265" s="23"/>
      <c r="GX265" s="23"/>
      <c r="GY265" s="23"/>
      <c r="GZ265" s="23"/>
      <c r="HA265" s="23"/>
      <c r="HB265" s="23"/>
      <c r="HC265" s="23"/>
      <c r="HD265" s="23"/>
      <c r="HE265" s="23"/>
      <c r="HF265" s="23"/>
      <c r="HG265" s="23"/>
      <c r="HH265" s="23"/>
      <c r="HI265" s="23"/>
      <c r="HJ265" s="23"/>
      <c r="HK265" s="23"/>
      <c r="HL265" s="23"/>
      <c r="HM265" s="23"/>
      <c r="HN265" s="23"/>
      <c r="HO265" s="23"/>
      <c r="HP265" s="23"/>
      <c r="HQ265" s="23"/>
      <c r="HR265" s="23"/>
      <c r="HS265" s="23"/>
      <c r="HT265" s="23"/>
      <c r="HU265" s="23"/>
      <c r="HV265" s="23"/>
      <c r="HW265" s="23"/>
      <c r="HX265" s="23"/>
      <c r="HY265" s="23"/>
      <c r="HZ265" s="23"/>
      <c r="IA265" s="23"/>
      <c r="IB265" s="23"/>
      <c r="IC265" s="23"/>
      <c r="ID265" s="23"/>
      <c r="IE265" s="23"/>
      <c r="IF265" s="23"/>
      <c r="IG265" s="23"/>
      <c r="IH265" s="23"/>
      <c r="II265" s="23"/>
      <c r="IJ265" s="23"/>
      <c r="IK265" s="23"/>
      <c r="IL265" s="23"/>
      <c r="IM265" s="23"/>
      <c r="IN265" s="23"/>
      <c r="IO265" s="23"/>
      <c r="IP265" s="23"/>
      <c r="IQ265" s="23"/>
      <c r="IR265" s="23"/>
      <c r="IS265" s="23"/>
      <c r="IT265" s="23"/>
      <c r="IU265" s="23"/>
    </row>
    <row r="266" spans="1:255" s="215" customFormat="1" ht="36" x14ac:dyDescent="0.2">
      <c r="A266" s="253">
        <v>2</v>
      </c>
      <c r="B266" s="254" t="s">
        <v>519</v>
      </c>
      <c r="C266" s="260" t="s">
        <v>571</v>
      </c>
      <c r="D266" s="256" t="s">
        <v>418</v>
      </c>
      <c r="E266" s="257">
        <v>4.2</v>
      </c>
      <c r="F266" s="261"/>
      <c r="G266" s="262"/>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c r="GT266" s="23"/>
      <c r="GU266" s="23"/>
      <c r="GV266" s="23"/>
      <c r="GW266" s="23"/>
      <c r="GX266" s="23"/>
      <c r="GY266" s="23"/>
      <c r="GZ266" s="23"/>
      <c r="HA266" s="23"/>
      <c r="HB266" s="23"/>
      <c r="HC266" s="23"/>
      <c r="HD266" s="23"/>
      <c r="HE266" s="23"/>
      <c r="HF266" s="23"/>
      <c r="HG266" s="23"/>
      <c r="HH266" s="23"/>
      <c r="HI266" s="23"/>
      <c r="HJ266" s="23"/>
      <c r="HK266" s="23"/>
      <c r="HL266" s="23"/>
      <c r="HM266" s="23"/>
      <c r="HN266" s="23"/>
      <c r="HO266" s="23"/>
      <c r="HP266" s="23"/>
      <c r="HQ266" s="23"/>
      <c r="HR266" s="23"/>
      <c r="HS266" s="23"/>
      <c r="HT266" s="23"/>
      <c r="HU266" s="23"/>
      <c r="HV266" s="23"/>
      <c r="HW266" s="23"/>
      <c r="HX266" s="23"/>
      <c r="HY266" s="23"/>
      <c r="HZ266" s="23"/>
      <c r="IA266" s="23"/>
      <c r="IB266" s="23"/>
      <c r="IC266" s="23"/>
      <c r="ID266" s="23"/>
      <c r="IE266" s="23"/>
      <c r="IF266" s="23"/>
      <c r="IG266" s="23"/>
      <c r="IH266" s="23"/>
      <c r="II266" s="23"/>
      <c r="IJ266" s="23"/>
      <c r="IK266" s="23"/>
      <c r="IL266" s="23"/>
      <c r="IM266" s="23"/>
      <c r="IN266" s="23"/>
      <c r="IO266" s="23"/>
      <c r="IP266" s="23"/>
      <c r="IQ266" s="23"/>
      <c r="IR266" s="23"/>
      <c r="IS266" s="23"/>
      <c r="IT266" s="23"/>
      <c r="IU266" s="23"/>
    </row>
    <row r="267" spans="1:255" s="215" customFormat="1" ht="22.5" x14ac:dyDescent="0.2">
      <c r="A267" s="253">
        <v>3</v>
      </c>
      <c r="B267" s="254" t="s">
        <v>605</v>
      </c>
      <c r="C267" s="260" t="s">
        <v>742</v>
      </c>
      <c r="D267" s="256" t="s">
        <v>416</v>
      </c>
      <c r="E267" s="257">
        <v>99.4</v>
      </c>
      <c r="F267" s="261"/>
      <c r="G267" s="262"/>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c r="FO267" s="23"/>
      <c r="FP267" s="23"/>
      <c r="FQ267" s="23"/>
      <c r="FR267" s="23"/>
      <c r="FS267" s="23"/>
      <c r="FT267" s="23"/>
      <c r="FU267" s="23"/>
      <c r="FV267" s="23"/>
      <c r="FW267" s="23"/>
      <c r="FX267" s="23"/>
      <c r="FY267" s="23"/>
      <c r="FZ267" s="23"/>
      <c r="GA267" s="23"/>
      <c r="GB267" s="23"/>
      <c r="GC267" s="23"/>
      <c r="GD267" s="23"/>
      <c r="GE267" s="23"/>
      <c r="GF267" s="23"/>
      <c r="GG267" s="23"/>
      <c r="GH267" s="23"/>
      <c r="GI267" s="23"/>
      <c r="GJ267" s="23"/>
      <c r="GK267" s="23"/>
      <c r="GL267" s="23"/>
      <c r="GM267" s="23"/>
      <c r="GN267" s="23"/>
      <c r="GO267" s="23"/>
      <c r="GP267" s="23"/>
      <c r="GQ267" s="23"/>
      <c r="GR267" s="23"/>
      <c r="GS267" s="23"/>
      <c r="GT267" s="23"/>
      <c r="GU267" s="23"/>
      <c r="GV267" s="23"/>
      <c r="GW267" s="23"/>
      <c r="GX267" s="23"/>
      <c r="GY267" s="23"/>
      <c r="GZ267" s="23"/>
      <c r="HA267" s="23"/>
      <c r="HB267" s="23"/>
      <c r="HC267" s="23"/>
      <c r="HD267" s="23"/>
      <c r="HE267" s="23"/>
      <c r="HF267" s="23"/>
      <c r="HG267" s="23"/>
      <c r="HH267" s="23"/>
      <c r="HI267" s="23"/>
      <c r="HJ267" s="23"/>
      <c r="HK267" s="23"/>
      <c r="HL267" s="23"/>
      <c r="HM267" s="23"/>
      <c r="HN267" s="23"/>
      <c r="HO267" s="23"/>
      <c r="HP267" s="23"/>
      <c r="HQ267" s="23"/>
      <c r="HR267" s="23"/>
      <c r="HS267" s="23"/>
      <c r="HT267" s="23"/>
      <c r="HU267" s="23"/>
      <c r="HV267" s="23"/>
      <c r="HW267" s="23"/>
      <c r="HX267" s="23"/>
      <c r="HY267" s="23"/>
      <c r="HZ267" s="23"/>
      <c r="IA267" s="23"/>
      <c r="IB267" s="23"/>
      <c r="IC267" s="23"/>
      <c r="ID267" s="23"/>
      <c r="IE267" s="23"/>
      <c r="IF267" s="23"/>
      <c r="IG267" s="23"/>
      <c r="IH267" s="23"/>
      <c r="II267" s="23"/>
      <c r="IJ267" s="23"/>
      <c r="IK267" s="23"/>
      <c r="IL267" s="23"/>
      <c r="IM267" s="23"/>
      <c r="IN267" s="23"/>
      <c r="IO267" s="23"/>
      <c r="IP267" s="23"/>
      <c r="IQ267" s="23"/>
      <c r="IR267" s="23"/>
      <c r="IS267" s="23"/>
      <c r="IT267" s="23"/>
      <c r="IU267" s="23"/>
    </row>
    <row r="268" spans="1:255" s="215" customFormat="1" ht="24" x14ac:dyDescent="0.2">
      <c r="A268" s="253">
        <v>4</v>
      </c>
      <c r="B268" s="254" t="s">
        <v>605</v>
      </c>
      <c r="C268" s="260" t="s">
        <v>757</v>
      </c>
      <c r="D268" s="256" t="s">
        <v>416</v>
      </c>
      <c r="E268" s="257">
        <v>21.605</v>
      </c>
      <c r="F268" s="261"/>
      <c r="G268" s="262"/>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c r="GT268" s="23"/>
      <c r="GU268" s="23"/>
      <c r="GV268" s="23"/>
      <c r="GW268" s="23"/>
      <c r="GX268" s="23"/>
      <c r="GY268" s="23"/>
      <c r="GZ268" s="23"/>
      <c r="HA268" s="23"/>
      <c r="HB268" s="23"/>
      <c r="HC268" s="23"/>
      <c r="HD268" s="23"/>
      <c r="HE268" s="23"/>
      <c r="HF268" s="23"/>
      <c r="HG268" s="23"/>
      <c r="HH268" s="23"/>
      <c r="HI268" s="23"/>
      <c r="HJ268" s="23"/>
      <c r="HK268" s="23"/>
      <c r="HL268" s="23"/>
      <c r="HM268" s="23"/>
      <c r="HN268" s="23"/>
      <c r="HO268" s="23"/>
      <c r="HP268" s="23"/>
      <c r="HQ268" s="23"/>
      <c r="HR268" s="23"/>
      <c r="HS268" s="23"/>
      <c r="HT268" s="23"/>
      <c r="HU268" s="23"/>
      <c r="HV268" s="23"/>
      <c r="HW268" s="23"/>
      <c r="HX268" s="23"/>
      <c r="HY268" s="23"/>
      <c r="HZ268" s="23"/>
      <c r="IA268" s="23"/>
      <c r="IB268" s="23"/>
      <c r="IC268" s="23"/>
      <c r="ID268" s="23"/>
      <c r="IE268" s="23"/>
      <c r="IF268" s="23"/>
      <c r="IG268" s="23"/>
      <c r="IH268" s="23"/>
      <c r="II268" s="23"/>
      <c r="IJ268" s="23"/>
      <c r="IK268" s="23"/>
      <c r="IL268" s="23"/>
      <c r="IM268" s="23"/>
      <c r="IN268" s="23"/>
      <c r="IO268" s="23"/>
      <c r="IP268" s="23"/>
      <c r="IQ268" s="23"/>
      <c r="IR268" s="23"/>
      <c r="IS268" s="23"/>
      <c r="IT268" s="23"/>
      <c r="IU268" s="23"/>
    </row>
    <row r="269" spans="1:255" s="215" customFormat="1" ht="24.75" thickBot="1" x14ac:dyDescent="0.25">
      <c r="A269" s="253">
        <v>5</v>
      </c>
      <c r="B269" s="254" t="s">
        <v>521</v>
      </c>
      <c r="C269" s="260" t="s">
        <v>522</v>
      </c>
      <c r="D269" s="256" t="s">
        <v>416</v>
      </c>
      <c r="E269" s="257">
        <v>38.08</v>
      </c>
      <c r="F269" s="261"/>
      <c r="G269" s="262"/>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c r="FO269" s="23"/>
      <c r="FP269" s="23"/>
      <c r="FQ269" s="23"/>
      <c r="FR269" s="23"/>
      <c r="FS269" s="23"/>
      <c r="FT269" s="23"/>
      <c r="FU269" s="23"/>
      <c r="FV269" s="23"/>
      <c r="FW269" s="23"/>
      <c r="FX269" s="23"/>
      <c r="FY269" s="23"/>
      <c r="FZ269" s="23"/>
      <c r="GA269" s="23"/>
      <c r="GB269" s="23"/>
      <c r="GC269" s="23"/>
      <c r="GD269" s="23"/>
      <c r="GE269" s="23"/>
      <c r="GF269" s="23"/>
      <c r="GG269" s="23"/>
      <c r="GH269" s="23"/>
      <c r="GI269" s="23"/>
      <c r="GJ269" s="23"/>
      <c r="GK269" s="23"/>
      <c r="GL269" s="23"/>
      <c r="GM269" s="23"/>
      <c r="GN269" s="23"/>
      <c r="GO269" s="23"/>
      <c r="GP269" s="23"/>
      <c r="GQ269" s="23"/>
      <c r="GR269" s="23"/>
      <c r="GS269" s="23"/>
      <c r="GT269" s="23"/>
      <c r="GU269" s="23"/>
      <c r="GV269" s="23"/>
      <c r="GW269" s="23"/>
      <c r="GX269" s="23"/>
      <c r="GY269" s="23"/>
      <c r="GZ269" s="23"/>
      <c r="HA269" s="23"/>
      <c r="HB269" s="23"/>
      <c r="HC269" s="23"/>
      <c r="HD269" s="23"/>
      <c r="HE269" s="23"/>
      <c r="HF269" s="23"/>
      <c r="HG269" s="23"/>
      <c r="HH269" s="23"/>
      <c r="HI269" s="23"/>
      <c r="HJ269" s="23"/>
      <c r="HK269" s="23"/>
      <c r="HL269" s="23"/>
      <c r="HM269" s="23"/>
      <c r="HN269" s="23"/>
      <c r="HO269" s="23"/>
      <c r="HP269" s="23"/>
      <c r="HQ269" s="23"/>
      <c r="HR269" s="23"/>
      <c r="HS269" s="23"/>
      <c r="HT269" s="23"/>
      <c r="HU269" s="23"/>
      <c r="HV269" s="23"/>
      <c r="HW269" s="23"/>
      <c r="HX269" s="23"/>
      <c r="HY269" s="23"/>
      <c r="HZ269" s="23"/>
      <c r="IA269" s="23"/>
      <c r="IB269" s="23"/>
      <c r="IC269" s="23"/>
      <c r="ID269" s="23"/>
      <c r="IE269" s="23"/>
      <c r="IF269" s="23"/>
      <c r="IG269" s="23"/>
      <c r="IH269" s="23"/>
      <c r="II269" s="23"/>
      <c r="IJ269" s="23"/>
      <c r="IK269" s="23"/>
      <c r="IL269" s="23"/>
      <c r="IM269" s="23"/>
      <c r="IN269" s="23"/>
      <c r="IO269" s="23"/>
      <c r="IP269" s="23"/>
      <c r="IQ269" s="23"/>
      <c r="IR269" s="23"/>
      <c r="IS269" s="23"/>
      <c r="IT269" s="23"/>
      <c r="IU269" s="23"/>
    </row>
    <row r="270" spans="1:255" s="215" customFormat="1" ht="36" x14ac:dyDescent="0.2">
      <c r="A270" s="246">
        <v>6</v>
      </c>
      <c r="B270" s="247" t="s">
        <v>521</v>
      </c>
      <c r="C270" s="248" t="s">
        <v>572</v>
      </c>
      <c r="D270" s="249" t="s">
        <v>416</v>
      </c>
      <c r="E270" s="250">
        <v>4.2</v>
      </c>
      <c r="F270" s="263"/>
      <c r="G270" s="264"/>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c r="FO270" s="23"/>
      <c r="FP270" s="23"/>
      <c r="FQ270" s="23"/>
      <c r="FR270" s="23"/>
      <c r="FS270" s="23"/>
      <c r="FT270" s="23"/>
      <c r="FU270" s="23"/>
      <c r="FV270" s="23"/>
      <c r="FW270" s="23"/>
      <c r="FX270" s="23"/>
      <c r="FY270" s="23"/>
      <c r="FZ270" s="23"/>
      <c r="GA270" s="23"/>
      <c r="GB270" s="23"/>
      <c r="GC270" s="23"/>
      <c r="GD270" s="23"/>
      <c r="GE270" s="23"/>
      <c r="GF270" s="23"/>
      <c r="GG270" s="23"/>
      <c r="GH270" s="23"/>
      <c r="GI270" s="23"/>
      <c r="GJ270" s="23"/>
      <c r="GK270" s="23"/>
      <c r="GL270" s="23"/>
      <c r="GM270" s="23"/>
      <c r="GN270" s="23"/>
      <c r="GO270" s="23"/>
      <c r="GP270" s="23"/>
      <c r="GQ270" s="23"/>
      <c r="GR270" s="23"/>
      <c r="GS270" s="23"/>
      <c r="GT270" s="23"/>
      <c r="GU270" s="23"/>
      <c r="GV270" s="23"/>
      <c r="GW270" s="23"/>
      <c r="GX270" s="23"/>
      <c r="GY270" s="23"/>
      <c r="GZ270" s="23"/>
      <c r="HA270" s="23"/>
      <c r="HB270" s="23"/>
      <c r="HC270" s="23"/>
      <c r="HD270" s="23"/>
      <c r="HE270" s="23"/>
      <c r="HF270" s="23"/>
      <c r="HG270" s="23"/>
      <c r="HH270" s="23"/>
      <c r="HI270" s="23"/>
      <c r="HJ270" s="23"/>
      <c r="HK270" s="23"/>
      <c r="HL270" s="23"/>
      <c r="HM270" s="23"/>
      <c r="HN270" s="23"/>
      <c r="HO270" s="23"/>
      <c r="HP270" s="23"/>
      <c r="HQ270" s="23"/>
      <c r="HR270" s="23"/>
      <c r="HS270" s="23"/>
      <c r="HT270" s="23"/>
      <c r="HU270" s="23"/>
      <c r="HV270" s="23"/>
      <c r="HW270" s="23"/>
      <c r="HX270" s="23"/>
      <c r="HY270" s="23"/>
      <c r="HZ270" s="23"/>
      <c r="IA270" s="23"/>
      <c r="IB270" s="23"/>
      <c r="IC270" s="23"/>
      <c r="ID270" s="23"/>
      <c r="IE270" s="23"/>
      <c r="IF270" s="23"/>
      <c r="IG270" s="23"/>
      <c r="IH270" s="23"/>
      <c r="II270" s="23"/>
      <c r="IJ270" s="23"/>
      <c r="IK270" s="23"/>
      <c r="IL270" s="23"/>
      <c r="IM270" s="23"/>
      <c r="IN270" s="23"/>
      <c r="IO270" s="23"/>
      <c r="IP270" s="23"/>
      <c r="IQ270" s="23"/>
      <c r="IR270" s="23"/>
      <c r="IS270" s="23"/>
      <c r="IT270" s="23"/>
      <c r="IU270" s="23"/>
    </row>
    <row r="271" spans="1:255" s="215" customFormat="1" ht="24" x14ac:dyDescent="0.2">
      <c r="A271" s="253">
        <v>7</v>
      </c>
      <c r="B271" s="254" t="s">
        <v>573</v>
      </c>
      <c r="C271" s="260" t="s">
        <v>574</v>
      </c>
      <c r="D271" s="256" t="s">
        <v>416</v>
      </c>
      <c r="E271" s="257">
        <v>38.08</v>
      </c>
      <c r="F271" s="261"/>
      <c r="G271" s="262"/>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c r="FO271" s="23"/>
      <c r="FP271" s="23"/>
      <c r="FQ271" s="23"/>
      <c r="FR271" s="23"/>
      <c r="FS271" s="23"/>
      <c r="FT271" s="23"/>
      <c r="FU271" s="23"/>
      <c r="FV271" s="23"/>
      <c r="FW271" s="23"/>
      <c r="FX271" s="23"/>
      <c r="FY271" s="23"/>
      <c r="FZ271" s="23"/>
      <c r="GA271" s="23"/>
      <c r="GB271" s="23"/>
      <c r="GC271" s="23"/>
      <c r="GD271" s="23"/>
      <c r="GE271" s="23"/>
      <c r="GF271" s="23"/>
      <c r="GG271" s="23"/>
      <c r="GH271" s="23"/>
      <c r="GI271" s="23"/>
      <c r="GJ271" s="23"/>
      <c r="GK271" s="23"/>
      <c r="GL271" s="23"/>
      <c r="GM271" s="23"/>
      <c r="GN271" s="23"/>
      <c r="GO271" s="23"/>
      <c r="GP271" s="23"/>
      <c r="GQ271" s="23"/>
      <c r="GR271" s="23"/>
      <c r="GS271" s="23"/>
      <c r="GT271" s="23"/>
      <c r="GU271" s="23"/>
      <c r="GV271" s="23"/>
      <c r="GW271" s="23"/>
      <c r="GX271" s="23"/>
      <c r="GY271" s="23"/>
      <c r="GZ271" s="23"/>
      <c r="HA271" s="23"/>
      <c r="HB271" s="23"/>
      <c r="HC271" s="23"/>
      <c r="HD271" s="23"/>
      <c r="HE271" s="23"/>
      <c r="HF271" s="23"/>
      <c r="HG271" s="23"/>
      <c r="HH271" s="23"/>
      <c r="HI271" s="23"/>
      <c r="HJ271" s="23"/>
      <c r="HK271" s="23"/>
      <c r="HL271" s="23"/>
      <c r="HM271" s="23"/>
      <c r="HN271" s="23"/>
      <c r="HO271" s="23"/>
      <c r="HP271" s="23"/>
      <c r="HQ271" s="23"/>
      <c r="HR271" s="23"/>
      <c r="HS271" s="23"/>
      <c r="HT271" s="23"/>
      <c r="HU271" s="23"/>
      <c r="HV271" s="23"/>
      <c r="HW271" s="23"/>
      <c r="HX271" s="23"/>
      <c r="HY271" s="23"/>
      <c r="HZ271" s="23"/>
      <c r="IA271" s="23"/>
      <c r="IB271" s="23"/>
      <c r="IC271" s="23"/>
      <c r="ID271" s="23"/>
      <c r="IE271" s="23"/>
      <c r="IF271" s="23"/>
      <c r="IG271" s="23"/>
      <c r="IH271" s="23"/>
      <c r="II271" s="23"/>
      <c r="IJ271" s="23"/>
      <c r="IK271" s="23"/>
      <c r="IL271" s="23"/>
      <c r="IM271" s="23"/>
      <c r="IN271" s="23"/>
      <c r="IO271" s="23"/>
      <c r="IP271" s="23"/>
      <c r="IQ271" s="23"/>
      <c r="IR271" s="23"/>
      <c r="IS271" s="23"/>
      <c r="IT271" s="23"/>
      <c r="IU271" s="23"/>
    </row>
    <row r="272" spans="1:255" s="215" customFormat="1" ht="24" x14ac:dyDescent="0.2">
      <c r="A272" s="253">
        <v>8</v>
      </c>
      <c r="B272" s="254" t="s">
        <v>523</v>
      </c>
      <c r="C272" s="260" t="s">
        <v>575</v>
      </c>
      <c r="D272" s="256" t="s">
        <v>416</v>
      </c>
      <c r="E272" s="257">
        <v>4.2</v>
      </c>
      <c r="F272" s="261"/>
      <c r="G272" s="262"/>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c r="GT272" s="23"/>
      <c r="GU272" s="23"/>
      <c r="GV272" s="23"/>
      <c r="GW272" s="23"/>
      <c r="GX272" s="23"/>
      <c r="GY272" s="23"/>
      <c r="GZ272" s="23"/>
      <c r="HA272" s="23"/>
      <c r="HB272" s="23"/>
      <c r="HC272" s="23"/>
      <c r="HD272" s="23"/>
      <c r="HE272" s="23"/>
      <c r="HF272" s="23"/>
      <c r="HG272" s="23"/>
      <c r="HH272" s="23"/>
      <c r="HI272" s="23"/>
      <c r="HJ272" s="23"/>
      <c r="HK272" s="23"/>
      <c r="HL272" s="23"/>
      <c r="HM272" s="23"/>
      <c r="HN272" s="23"/>
      <c r="HO272" s="23"/>
      <c r="HP272" s="23"/>
      <c r="HQ272" s="23"/>
      <c r="HR272" s="23"/>
      <c r="HS272" s="23"/>
      <c r="HT272" s="23"/>
      <c r="HU272" s="23"/>
      <c r="HV272" s="23"/>
      <c r="HW272" s="23"/>
      <c r="HX272" s="23"/>
      <c r="HY272" s="23"/>
      <c r="HZ272" s="23"/>
      <c r="IA272" s="23"/>
      <c r="IB272" s="23"/>
      <c r="IC272" s="23"/>
      <c r="ID272" s="23"/>
      <c r="IE272" s="23"/>
      <c r="IF272" s="23"/>
      <c r="IG272" s="23"/>
      <c r="IH272" s="23"/>
      <c r="II272" s="23"/>
      <c r="IJ272" s="23"/>
      <c r="IK272" s="23"/>
      <c r="IL272" s="23"/>
      <c r="IM272" s="23"/>
      <c r="IN272" s="23"/>
      <c r="IO272" s="23"/>
      <c r="IP272" s="23"/>
      <c r="IQ272" s="23"/>
      <c r="IR272" s="23"/>
      <c r="IS272" s="23"/>
      <c r="IT272" s="23"/>
      <c r="IU272" s="23"/>
    </row>
    <row r="273" spans="1:255" s="215" customFormat="1" ht="24" x14ac:dyDescent="0.2">
      <c r="A273" s="253">
        <v>9</v>
      </c>
      <c r="B273" s="254" t="s">
        <v>525</v>
      </c>
      <c r="C273" s="260" t="s">
        <v>526</v>
      </c>
      <c r="D273" s="256" t="s">
        <v>416</v>
      </c>
      <c r="E273" s="257">
        <v>99.4</v>
      </c>
      <c r="F273" s="261"/>
      <c r="G273" s="262"/>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c r="FO273" s="23"/>
      <c r="FP273" s="23"/>
      <c r="FQ273" s="23"/>
      <c r="FR273" s="23"/>
      <c r="FS273" s="23"/>
      <c r="FT273" s="23"/>
      <c r="FU273" s="23"/>
      <c r="FV273" s="23"/>
      <c r="FW273" s="23"/>
      <c r="FX273" s="23"/>
      <c r="FY273" s="23"/>
      <c r="FZ273" s="23"/>
      <c r="GA273" s="23"/>
      <c r="GB273" s="23"/>
      <c r="GC273" s="23"/>
      <c r="GD273" s="23"/>
      <c r="GE273" s="23"/>
      <c r="GF273" s="23"/>
      <c r="GG273" s="23"/>
      <c r="GH273" s="23"/>
      <c r="GI273" s="23"/>
      <c r="GJ273" s="23"/>
      <c r="GK273" s="23"/>
      <c r="GL273" s="23"/>
      <c r="GM273" s="23"/>
      <c r="GN273" s="23"/>
      <c r="GO273" s="23"/>
      <c r="GP273" s="23"/>
      <c r="GQ273" s="23"/>
      <c r="GR273" s="23"/>
      <c r="GS273" s="23"/>
      <c r="GT273" s="23"/>
      <c r="GU273" s="23"/>
      <c r="GV273" s="23"/>
      <c r="GW273" s="23"/>
      <c r="GX273" s="23"/>
      <c r="GY273" s="23"/>
      <c r="GZ273" s="23"/>
      <c r="HA273" s="23"/>
      <c r="HB273" s="23"/>
      <c r="HC273" s="23"/>
      <c r="HD273" s="23"/>
      <c r="HE273" s="23"/>
      <c r="HF273" s="23"/>
      <c r="HG273" s="23"/>
      <c r="HH273" s="23"/>
      <c r="HI273" s="23"/>
      <c r="HJ273" s="23"/>
      <c r="HK273" s="23"/>
      <c r="HL273" s="23"/>
      <c r="HM273" s="23"/>
      <c r="HN273" s="23"/>
      <c r="HO273" s="23"/>
      <c r="HP273" s="23"/>
      <c r="HQ273" s="23"/>
      <c r="HR273" s="23"/>
      <c r="HS273" s="23"/>
      <c r="HT273" s="23"/>
      <c r="HU273" s="23"/>
      <c r="HV273" s="23"/>
      <c r="HW273" s="23"/>
      <c r="HX273" s="23"/>
      <c r="HY273" s="23"/>
      <c r="HZ273" s="23"/>
      <c r="IA273" s="23"/>
      <c r="IB273" s="23"/>
      <c r="IC273" s="23"/>
      <c r="ID273" s="23"/>
      <c r="IE273" s="23"/>
      <c r="IF273" s="23"/>
      <c r="IG273" s="23"/>
      <c r="IH273" s="23"/>
      <c r="II273" s="23"/>
      <c r="IJ273" s="23"/>
      <c r="IK273" s="23"/>
      <c r="IL273" s="23"/>
      <c r="IM273" s="23"/>
      <c r="IN273" s="23"/>
      <c r="IO273" s="23"/>
      <c r="IP273" s="23"/>
      <c r="IQ273" s="23"/>
      <c r="IR273" s="23"/>
      <c r="IS273" s="23"/>
      <c r="IT273" s="23"/>
      <c r="IU273" s="23"/>
    </row>
    <row r="274" spans="1:255" s="215" customFormat="1" ht="36" x14ac:dyDescent="0.2">
      <c r="A274" s="253">
        <v>10</v>
      </c>
      <c r="B274" s="254" t="s">
        <v>525</v>
      </c>
      <c r="C274" s="260" t="s">
        <v>576</v>
      </c>
      <c r="D274" s="256" t="s">
        <v>416</v>
      </c>
      <c r="E274" s="257">
        <v>21.605</v>
      </c>
      <c r="F274" s="261"/>
      <c r="G274" s="262"/>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c r="FO274" s="23"/>
      <c r="FP274" s="23"/>
      <c r="FQ274" s="23"/>
      <c r="FR274" s="23"/>
      <c r="FS274" s="23"/>
      <c r="FT274" s="23"/>
      <c r="FU274" s="23"/>
      <c r="FV274" s="23"/>
      <c r="FW274" s="23"/>
      <c r="FX274" s="23"/>
      <c r="FY274" s="23"/>
      <c r="FZ274" s="23"/>
      <c r="GA274" s="23"/>
      <c r="GB274" s="23"/>
      <c r="GC274" s="23"/>
      <c r="GD274" s="23"/>
      <c r="GE274" s="23"/>
      <c r="GF274" s="23"/>
      <c r="GG274" s="23"/>
      <c r="GH274" s="23"/>
      <c r="GI274" s="23"/>
      <c r="GJ274" s="23"/>
      <c r="GK274" s="23"/>
      <c r="GL274" s="23"/>
      <c r="GM274" s="23"/>
      <c r="GN274" s="23"/>
      <c r="GO274" s="23"/>
      <c r="GP274" s="23"/>
      <c r="GQ274" s="23"/>
      <c r="GR274" s="23"/>
      <c r="GS274" s="23"/>
      <c r="GT274" s="23"/>
      <c r="GU274" s="23"/>
      <c r="GV274" s="23"/>
      <c r="GW274" s="23"/>
      <c r="GX274" s="23"/>
      <c r="GY274" s="23"/>
      <c r="GZ274" s="23"/>
      <c r="HA274" s="23"/>
      <c r="HB274" s="23"/>
      <c r="HC274" s="23"/>
      <c r="HD274" s="23"/>
      <c r="HE274" s="23"/>
      <c r="HF274" s="23"/>
      <c r="HG274" s="23"/>
      <c r="HH274" s="23"/>
      <c r="HI274" s="23"/>
      <c r="HJ274" s="23"/>
      <c r="HK274" s="23"/>
      <c r="HL274" s="23"/>
      <c r="HM274" s="23"/>
      <c r="HN274" s="23"/>
      <c r="HO274" s="23"/>
      <c r="HP274" s="23"/>
      <c r="HQ274" s="23"/>
      <c r="HR274" s="23"/>
      <c r="HS274" s="23"/>
      <c r="HT274" s="23"/>
      <c r="HU274" s="23"/>
      <c r="HV274" s="23"/>
      <c r="HW274" s="23"/>
      <c r="HX274" s="23"/>
      <c r="HY274" s="23"/>
      <c r="HZ274" s="23"/>
      <c r="IA274" s="23"/>
      <c r="IB274" s="23"/>
      <c r="IC274" s="23"/>
      <c r="ID274" s="23"/>
      <c r="IE274" s="23"/>
      <c r="IF274" s="23"/>
      <c r="IG274" s="23"/>
      <c r="IH274" s="23"/>
      <c r="II274" s="23"/>
      <c r="IJ274" s="23"/>
      <c r="IK274" s="23"/>
      <c r="IL274" s="23"/>
      <c r="IM274" s="23"/>
      <c r="IN274" s="23"/>
      <c r="IO274" s="23"/>
      <c r="IP274" s="23"/>
      <c r="IQ274" s="23"/>
      <c r="IR274" s="23"/>
      <c r="IS274" s="23"/>
      <c r="IT274" s="23"/>
      <c r="IU274" s="23"/>
    </row>
    <row r="275" spans="1:255" s="206" customFormat="1" ht="26.25" thickBot="1" x14ac:dyDescent="0.25">
      <c r="A275" s="253">
        <v>11</v>
      </c>
      <c r="B275" s="254" t="s">
        <v>527</v>
      </c>
      <c r="C275" s="255" t="s">
        <v>528</v>
      </c>
      <c r="D275" s="256" t="s">
        <v>416</v>
      </c>
      <c r="E275" s="257">
        <v>99.4</v>
      </c>
      <c r="F275" s="258"/>
      <c r="G275" s="259"/>
      <c r="H275" s="214"/>
    </row>
    <row r="276" spans="1:255" s="215" customFormat="1" ht="36" x14ac:dyDescent="0.2">
      <c r="A276" s="246">
        <v>12</v>
      </c>
      <c r="B276" s="247" t="s">
        <v>527</v>
      </c>
      <c r="C276" s="248" t="s">
        <v>577</v>
      </c>
      <c r="D276" s="249" t="s">
        <v>416</v>
      </c>
      <c r="E276" s="250">
        <v>21.605</v>
      </c>
      <c r="F276" s="263"/>
      <c r="G276" s="264"/>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c r="FO276" s="23"/>
      <c r="FP276" s="23"/>
      <c r="FQ276" s="23"/>
      <c r="FR276" s="23"/>
      <c r="FS276" s="23"/>
      <c r="FT276" s="23"/>
      <c r="FU276" s="23"/>
      <c r="FV276" s="23"/>
      <c r="FW276" s="23"/>
      <c r="FX276" s="23"/>
      <c r="FY276" s="23"/>
      <c r="FZ276" s="23"/>
      <c r="GA276" s="23"/>
      <c r="GB276" s="23"/>
      <c r="GC276" s="23"/>
      <c r="GD276" s="23"/>
      <c r="GE276" s="23"/>
      <c r="GF276" s="23"/>
      <c r="GG276" s="23"/>
      <c r="GH276" s="23"/>
      <c r="GI276" s="23"/>
      <c r="GJ276" s="23"/>
      <c r="GK276" s="23"/>
      <c r="GL276" s="23"/>
      <c r="GM276" s="23"/>
      <c r="GN276" s="23"/>
      <c r="GO276" s="23"/>
      <c r="GP276" s="23"/>
      <c r="GQ276" s="23"/>
      <c r="GR276" s="23"/>
      <c r="GS276" s="23"/>
      <c r="GT276" s="23"/>
      <c r="GU276" s="23"/>
      <c r="GV276" s="23"/>
      <c r="GW276" s="23"/>
      <c r="GX276" s="23"/>
      <c r="GY276" s="23"/>
      <c r="GZ276" s="23"/>
      <c r="HA276" s="23"/>
      <c r="HB276" s="23"/>
      <c r="HC276" s="23"/>
      <c r="HD276" s="23"/>
      <c r="HE276" s="23"/>
      <c r="HF276" s="23"/>
      <c r="HG276" s="23"/>
      <c r="HH276" s="23"/>
      <c r="HI276" s="23"/>
      <c r="HJ276" s="23"/>
      <c r="HK276" s="23"/>
      <c r="HL276" s="23"/>
      <c r="HM276" s="23"/>
      <c r="HN276" s="23"/>
      <c r="HO276" s="23"/>
      <c r="HP276" s="23"/>
      <c r="HQ276" s="23"/>
      <c r="HR276" s="23"/>
      <c r="HS276" s="23"/>
      <c r="HT276" s="23"/>
      <c r="HU276" s="23"/>
      <c r="HV276" s="23"/>
      <c r="HW276" s="23"/>
      <c r="HX276" s="23"/>
      <c r="HY276" s="23"/>
      <c r="HZ276" s="23"/>
      <c r="IA276" s="23"/>
      <c r="IB276" s="23"/>
      <c r="IC276" s="23"/>
      <c r="ID276" s="23"/>
      <c r="IE276" s="23"/>
      <c r="IF276" s="23"/>
      <c r="IG276" s="23"/>
      <c r="IH276" s="23"/>
      <c r="II276" s="23"/>
      <c r="IJ276" s="23"/>
      <c r="IK276" s="23"/>
      <c r="IL276" s="23"/>
      <c r="IM276" s="23"/>
      <c r="IN276" s="23"/>
      <c r="IO276" s="23"/>
      <c r="IP276" s="23"/>
      <c r="IQ276" s="23"/>
      <c r="IR276" s="23"/>
      <c r="IS276" s="23"/>
      <c r="IT276" s="23"/>
      <c r="IU276" s="23"/>
    </row>
    <row r="277" spans="1:255" s="215" customFormat="1" ht="24" x14ac:dyDescent="0.2">
      <c r="A277" s="253">
        <v>13</v>
      </c>
      <c r="B277" s="254" t="s">
        <v>529</v>
      </c>
      <c r="C277" s="260" t="s">
        <v>578</v>
      </c>
      <c r="D277" s="256" t="s">
        <v>416</v>
      </c>
      <c r="E277" s="257">
        <v>21.605</v>
      </c>
      <c r="F277" s="261"/>
      <c r="G277" s="262"/>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c r="FO277" s="23"/>
      <c r="FP277" s="23"/>
      <c r="FQ277" s="23"/>
      <c r="FR277" s="23"/>
      <c r="FS277" s="23"/>
      <c r="FT277" s="23"/>
      <c r="FU277" s="23"/>
      <c r="FV277" s="23"/>
      <c r="FW277" s="23"/>
      <c r="FX277" s="23"/>
      <c r="FY277" s="23"/>
      <c r="FZ277" s="23"/>
      <c r="GA277" s="23"/>
      <c r="GB277" s="23"/>
      <c r="GC277" s="23"/>
      <c r="GD277" s="23"/>
      <c r="GE277" s="23"/>
      <c r="GF277" s="23"/>
      <c r="GG277" s="23"/>
      <c r="GH277" s="23"/>
      <c r="GI277" s="23"/>
      <c r="GJ277" s="23"/>
      <c r="GK277" s="23"/>
      <c r="GL277" s="23"/>
      <c r="GM277" s="23"/>
      <c r="GN277" s="23"/>
      <c r="GO277" s="23"/>
      <c r="GP277" s="23"/>
      <c r="GQ277" s="23"/>
      <c r="GR277" s="23"/>
      <c r="GS277" s="23"/>
      <c r="GT277" s="23"/>
      <c r="GU277" s="23"/>
      <c r="GV277" s="23"/>
      <c r="GW277" s="23"/>
      <c r="GX277" s="23"/>
      <c r="GY277" s="23"/>
      <c r="GZ277" s="23"/>
      <c r="HA277" s="23"/>
      <c r="HB277" s="23"/>
      <c r="HC277" s="23"/>
      <c r="HD277" s="23"/>
      <c r="HE277" s="23"/>
      <c r="HF277" s="23"/>
      <c r="HG277" s="23"/>
      <c r="HH277" s="23"/>
      <c r="HI277" s="23"/>
      <c r="HJ277" s="23"/>
      <c r="HK277" s="23"/>
      <c r="HL277" s="23"/>
      <c r="HM277" s="23"/>
      <c r="HN277" s="23"/>
      <c r="HO277" s="23"/>
      <c r="HP277" s="23"/>
      <c r="HQ277" s="23"/>
      <c r="HR277" s="23"/>
      <c r="HS277" s="23"/>
      <c r="HT277" s="23"/>
      <c r="HU277" s="23"/>
      <c r="HV277" s="23"/>
      <c r="HW277" s="23"/>
      <c r="HX277" s="23"/>
      <c r="HY277" s="23"/>
      <c r="HZ277" s="23"/>
      <c r="IA277" s="23"/>
      <c r="IB277" s="23"/>
      <c r="IC277" s="23"/>
      <c r="ID277" s="23"/>
      <c r="IE277" s="23"/>
      <c r="IF277" s="23"/>
      <c r="IG277" s="23"/>
      <c r="IH277" s="23"/>
      <c r="II277" s="23"/>
      <c r="IJ277" s="23"/>
      <c r="IK277" s="23"/>
      <c r="IL277" s="23"/>
      <c r="IM277" s="23"/>
      <c r="IN277" s="23"/>
      <c r="IO277" s="23"/>
      <c r="IP277" s="23"/>
      <c r="IQ277" s="23"/>
      <c r="IR277" s="23"/>
      <c r="IS277" s="23"/>
      <c r="IT277" s="23"/>
      <c r="IU277" s="23"/>
    </row>
    <row r="278" spans="1:255" s="215" customFormat="1" ht="24" x14ac:dyDescent="0.2">
      <c r="A278" s="253">
        <v>14</v>
      </c>
      <c r="B278" s="254" t="s">
        <v>529</v>
      </c>
      <c r="C278" s="260" t="s">
        <v>579</v>
      </c>
      <c r="D278" s="256" t="s">
        <v>416</v>
      </c>
      <c r="E278" s="257">
        <v>5.48</v>
      </c>
      <c r="F278" s="261"/>
      <c r="G278" s="262"/>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c r="FO278" s="23"/>
      <c r="FP278" s="23"/>
      <c r="FQ278" s="23"/>
      <c r="FR278" s="23"/>
      <c r="FS278" s="23"/>
      <c r="FT278" s="23"/>
      <c r="FU278" s="23"/>
      <c r="FV278" s="23"/>
      <c r="FW278" s="23"/>
      <c r="FX278" s="23"/>
      <c r="FY278" s="23"/>
      <c r="FZ278" s="23"/>
      <c r="GA278" s="23"/>
      <c r="GB278" s="23"/>
      <c r="GC278" s="23"/>
      <c r="GD278" s="23"/>
      <c r="GE278" s="23"/>
      <c r="GF278" s="23"/>
      <c r="GG278" s="23"/>
      <c r="GH278" s="23"/>
      <c r="GI278" s="23"/>
      <c r="GJ278" s="23"/>
      <c r="GK278" s="23"/>
      <c r="GL278" s="23"/>
      <c r="GM278" s="23"/>
      <c r="GN278" s="23"/>
      <c r="GO278" s="23"/>
      <c r="GP278" s="23"/>
      <c r="GQ278" s="23"/>
      <c r="GR278" s="23"/>
      <c r="GS278" s="23"/>
      <c r="GT278" s="23"/>
      <c r="GU278" s="23"/>
      <c r="GV278" s="23"/>
      <c r="GW278" s="23"/>
      <c r="GX278" s="23"/>
      <c r="GY278" s="23"/>
      <c r="GZ278" s="23"/>
      <c r="HA278" s="23"/>
      <c r="HB278" s="23"/>
      <c r="HC278" s="23"/>
      <c r="HD278" s="23"/>
      <c r="HE278" s="23"/>
      <c r="HF278" s="23"/>
      <c r="HG278" s="23"/>
      <c r="HH278" s="23"/>
      <c r="HI278" s="23"/>
      <c r="HJ278" s="23"/>
      <c r="HK278" s="23"/>
      <c r="HL278" s="23"/>
      <c r="HM278" s="23"/>
      <c r="HN278" s="23"/>
      <c r="HO278" s="23"/>
      <c r="HP278" s="23"/>
      <c r="HQ278" s="23"/>
      <c r="HR278" s="23"/>
      <c r="HS278" s="23"/>
      <c r="HT278" s="23"/>
      <c r="HU278" s="23"/>
      <c r="HV278" s="23"/>
      <c r="HW278" s="23"/>
      <c r="HX278" s="23"/>
      <c r="HY278" s="23"/>
      <c r="HZ278" s="23"/>
      <c r="IA278" s="23"/>
      <c r="IB278" s="23"/>
      <c r="IC278" s="23"/>
      <c r="ID278" s="23"/>
      <c r="IE278" s="23"/>
      <c r="IF278" s="23"/>
      <c r="IG278" s="23"/>
      <c r="IH278" s="23"/>
      <c r="II278" s="23"/>
      <c r="IJ278" s="23"/>
      <c r="IK278" s="23"/>
      <c r="IL278" s="23"/>
      <c r="IM278" s="23"/>
      <c r="IN278" s="23"/>
      <c r="IO278" s="23"/>
      <c r="IP278" s="23"/>
      <c r="IQ278" s="23"/>
      <c r="IR278" s="23"/>
      <c r="IS278" s="23"/>
      <c r="IT278" s="23"/>
      <c r="IU278" s="23"/>
    </row>
    <row r="279" spans="1:255" s="215" customFormat="1" ht="36.75" thickBot="1" x14ac:dyDescent="0.25">
      <c r="A279" s="253">
        <v>15</v>
      </c>
      <c r="B279" s="254" t="s">
        <v>534</v>
      </c>
      <c r="C279" s="260" t="s">
        <v>535</v>
      </c>
      <c r="D279" s="256" t="s">
        <v>416</v>
      </c>
      <c r="E279" s="257">
        <v>38.08</v>
      </c>
      <c r="F279" s="261"/>
      <c r="G279" s="262"/>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c r="FO279" s="23"/>
      <c r="FP279" s="23"/>
      <c r="FQ279" s="23"/>
      <c r="FR279" s="23"/>
      <c r="FS279" s="23"/>
      <c r="FT279" s="23"/>
      <c r="FU279" s="23"/>
      <c r="FV279" s="23"/>
      <c r="FW279" s="23"/>
      <c r="FX279" s="23"/>
      <c r="FY279" s="23"/>
      <c r="FZ279" s="23"/>
      <c r="GA279" s="23"/>
      <c r="GB279" s="23"/>
      <c r="GC279" s="23"/>
      <c r="GD279" s="23"/>
      <c r="GE279" s="23"/>
      <c r="GF279" s="23"/>
      <c r="GG279" s="23"/>
      <c r="GH279" s="23"/>
      <c r="GI279" s="23"/>
      <c r="GJ279" s="23"/>
      <c r="GK279" s="23"/>
      <c r="GL279" s="23"/>
      <c r="GM279" s="23"/>
      <c r="GN279" s="23"/>
      <c r="GO279" s="23"/>
      <c r="GP279" s="23"/>
      <c r="GQ279" s="23"/>
      <c r="GR279" s="23"/>
      <c r="GS279" s="23"/>
      <c r="GT279" s="23"/>
      <c r="GU279" s="23"/>
      <c r="GV279" s="23"/>
      <c r="GW279" s="23"/>
      <c r="GX279" s="23"/>
      <c r="GY279" s="23"/>
      <c r="GZ279" s="23"/>
      <c r="HA279" s="23"/>
      <c r="HB279" s="23"/>
      <c r="HC279" s="23"/>
      <c r="HD279" s="23"/>
      <c r="HE279" s="23"/>
      <c r="HF279" s="23"/>
      <c r="HG279" s="23"/>
      <c r="HH279" s="23"/>
      <c r="HI279" s="23"/>
      <c r="HJ279" s="23"/>
      <c r="HK279" s="23"/>
      <c r="HL279" s="23"/>
      <c r="HM279" s="23"/>
      <c r="HN279" s="23"/>
      <c r="HO279" s="23"/>
      <c r="HP279" s="23"/>
      <c r="HQ279" s="23"/>
      <c r="HR279" s="23"/>
      <c r="HS279" s="23"/>
      <c r="HT279" s="23"/>
      <c r="HU279" s="23"/>
      <c r="HV279" s="23"/>
      <c r="HW279" s="23"/>
      <c r="HX279" s="23"/>
      <c r="HY279" s="23"/>
      <c r="HZ279" s="23"/>
      <c r="IA279" s="23"/>
      <c r="IB279" s="23"/>
      <c r="IC279" s="23"/>
      <c r="ID279" s="23"/>
      <c r="IE279" s="23"/>
      <c r="IF279" s="23"/>
      <c r="IG279" s="23"/>
      <c r="IH279" s="23"/>
      <c r="II279" s="23"/>
      <c r="IJ279" s="23"/>
      <c r="IK279" s="23"/>
      <c r="IL279" s="23"/>
      <c r="IM279" s="23"/>
      <c r="IN279" s="23"/>
      <c r="IO279" s="23"/>
      <c r="IP279" s="23"/>
      <c r="IQ279" s="23"/>
      <c r="IR279" s="23"/>
      <c r="IS279" s="23"/>
      <c r="IT279" s="23"/>
      <c r="IU279" s="23"/>
    </row>
    <row r="280" spans="1:255" s="215" customFormat="1" ht="48" x14ac:dyDescent="0.2">
      <c r="A280" s="246">
        <v>16</v>
      </c>
      <c r="B280" s="247" t="s">
        <v>534</v>
      </c>
      <c r="C280" s="248" t="s">
        <v>580</v>
      </c>
      <c r="D280" s="249" t="s">
        <v>416</v>
      </c>
      <c r="E280" s="250">
        <v>4.2</v>
      </c>
      <c r="F280" s="263"/>
      <c r="G280" s="264"/>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c r="FO280" s="23"/>
      <c r="FP280" s="23"/>
      <c r="FQ280" s="23"/>
      <c r="FR280" s="23"/>
      <c r="FS280" s="23"/>
      <c r="FT280" s="23"/>
      <c r="FU280" s="23"/>
      <c r="FV280" s="23"/>
      <c r="FW280" s="23"/>
      <c r="FX280" s="23"/>
      <c r="FY280" s="23"/>
      <c r="FZ280" s="23"/>
      <c r="GA280" s="23"/>
      <c r="GB280" s="23"/>
      <c r="GC280" s="23"/>
      <c r="GD280" s="23"/>
      <c r="GE280" s="23"/>
      <c r="GF280" s="23"/>
      <c r="GG280" s="23"/>
      <c r="GH280" s="23"/>
      <c r="GI280" s="23"/>
      <c r="GJ280" s="23"/>
      <c r="GK280" s="23"/>
      <c r="GL280" s="23"/>
      <c r="GM280" s="23"/>
      <c r="GN280" s="23"/>
      <c r="GO280" s="23"/>
      <c r="GP280" s="23"/>
      <c r="GQ280" s="23"/>
      <c r="GR280" s="23"/>
      <c r="GS280" s="23"/>
      <c r="GT280" s="23"/>
      <c r="GU280" s="23"/>
      <c r="GV280" s="23"/>
      <c r="GW280" s="23"/>
      <c r="GX280" s="23"/>
      <c r="GY280" s="23"/>
      <c r="GZ280" s="23"/>
      <c r="HA280" s="23"/>
      <c r="HB280" s="23"/>
      <c r="HC280" s="23"/>
      <c r="HD280" s="23"/>
      <c r="HE280" s="23"/>
      <c r="HF280" s="23"/>
      <c r="HG280" s="23"/>
      <c r="HH280" s="23"/>
      <c r="HI280" s="23"/>
      <c r="HJ280" s="23"/>
      <c r="HK280" s="23"/>
      <c r="HL280" s="23"/>
      <c r="HM280" s="23"/>
      <c r="HN280" s="23"/>
      <c r="HO280" s="23"/>
      <c r="HP280" s="23"/>
      <c r="HQ280" s="23"/>
      <c r="HR280" s="23"/>
      <c r="HS280" s="23"/>
      <c r="HT280" s="23"/>
      <c r="HU280" s="23"/>
      <c r="HV280" s="23"/>
      <c r="HW280" s="23"/>
      <c r="HX280" s="23"/>
      <c r="HY280" s="23"/>
      <c r="HZ280" s="23"/>
      <c r="IA280" s="23"/>
      <c r="IB280" s="23"/>
      <c r="IC280" s="23"/>
      <c r="ID280" s="23"/>
      <c r="IE280" s="23"/>
      <c r="IF280" s="23"/>
      <c r="IG280" s="23"/>
      <c r="IH280" s="23"/>
      <c r="II280" s="23"/>
      <c r="IJ280" s="23"/>
      <c r="IK280" s="23"/>
      <c r="IL280" s="23"/>
      <c r="IM280" s="23"/>
      <c r="IN280" s="23"/>
      <c r="IO280" s="23"/>
      <c r="IP280" s="23"/>
      <c r="IQ280" s="23"/>
      <c r="IR280" s="23"/>
      <c r="IS280" s="23"/>
      <c r="IT280" s="23"/>
      <c r="IU280" s="23"/>
    </row>
    <row r="281" spans="1:255" s="215" customFormat="1" ht="24" x14ac:dyDescent="0.2">
      <c r="A281" s="253">
        <v>17</v>
      </c>
      <c r="B281" s="254" t="s">
        <v>605</v>
      </c>
      <c r="C281" s="260" t="s">
        <v>758</v>
      </c>
      <c r="D281" s="256" t="s">
        <v>416</v>
      </c>
      <c r="E281" s="257">
        <v>21.605</v>
      </c>
      <c r="F281" s="261"/>
      <c r="G281" s="262"/>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c r="FO281" s="23"/>
      <c r="FP281" s="23"/>
      <c r="FQ281" s="23"/>
      <c r="FR281" s="23"/>
      <c r="FS281" s="23"/>
      <c r="FT281" s="23"/>
      <c r="FU281" s="23"/>
      <c r="FV281" s="23"/>
      <c r="FW281" s="23"/>
      <c r="FX281" s="23"/>
      <c r="FY281" s="23"/>
      <c r="FZ281" s="23"/>
      <c r="GA281" s="23"/>
      <c r="GB281" s="23"/>
      <c r="GC281" s="23"/>
      <c r="GD281" s="23"/>
      <c r="GE281" s="23"/>
      <c r="GF281" s="23"/>
      <c r="GG281" s="23"/>
      <c r="GH281" s="23"/>
      <c r="GI281" s="23"/>
      <c r="GJ281" s="23"/>
      <c r="GK281" s="23"/>
      <c r="GL281" s="23"/>
      <c r="GM281" s="23"/>
      <c r="GN281" s="23"/>
      <c r="GO281" s="23"/>
      <c r="GP281" s="23"/>
      <c r="GQ281" s="23"/>
      <c r="GR281" s="23"/>
      <c r="GS281" s="23"/>
      <c r="GT281" s="23"/>
      <c r="GU281" s="23"/>
      <c r="GV281" s="23"/>
      <c r="GW281" s="23"/>
      <c r="GX281" s="23"/>
      <c r="GY281" s="23"/>
      <c r="GZ281" s="23"/>
      <c r="HA281" s="23"/>
      <c r="HB281" s="23"/>
      <c r="HC281" s="23"/>
      <c r="HD281" s="23"/>
      <c r="HE281" s="23"/>
      <c r="HF281" s="23"/>
      <c r="HG281" s="23"/>
      <c r="HH281" s="23"/>
      <c r="HI281" s="23"/>
      <c r="HJ281" s="23"/>
      <c r="HK281" s="23"/>
      <c r="HL281" s="23"/>
      <c r="HM281" s="23"/>
      <c r="HN281" s="23"/>
      <c r="HO281" s="23"/>
      <c r="HP281" s="23"/>
      <c r="HQ281" s="23"/>
      <c r="HR281" s="23"/>
      <c r="HS281" s="23"/>
      <c r="HT281" s="23"/>
      <c r="HU281" s="23"/>
      <c r="HV281" s="23"/>
      <c r="HW281" s="23"/>
      <c r="HX281" s="23"/>
      <c r="HY281" s="23"/>
      <c r="HZ281" s="23"/>
      <c r="IA281" s="23"/>
      <c r="IB281" s="23"/>
      <c r="IC281" s="23"/>
      <c r="ID281" s="23"/>
      <c r="IE281" s="23"/>
      <c r="IF281" s="23"/>
      <c r="IG281" s="23"/>
      <c r="IH281" s="23"/>
      <c r="II281" s="23"/>
      <c r="IJ281" s="23"/>
      <c r="IK281" s="23"/>
      <c r="IL281" s="23"/>
      <c r="IM281" s="23"/>
      <c r="IN281" s="23"/>
      <c r="IO281" s="23"/>
      <c r="IP281" s="23"/>
      <c r="IQ281" s="23"/>
      <c r="IR281" s="23"/>
      <c r="IS281" s="23"/>
      <c r="IT281" s="23"/>
      <c r="IU281" s="23"/>
    </row>
    <row r="282" spans="1:255" s="215" customFormat="1" ht="24" x14ac:dyDescent="0.2">
      <c r="A282" s="253">
        <v>18</v>
      </c>
      <c r="B282" s="254" t="s">
        <v>605</v>
      </c>
      <c r="C282" s="260" t="s">
        <v>759</v>
      </c>
      <c r="D282" s="256" t="s">
        <v>416</v>
      </c>
      <c r="E282" s="257">
        <v>4.8600000000000003</v>
      </c>
      <c r="F282" s="261"/>
      <c r="G282" s="262"/>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c r="FO282" s="23"/>
      <c r="FP282" s="23"/>
      <c r="FQ282" s="23"/>
      <c r="FR282" s="23"/>
      <c r="FS282" s="23"/>
      <c r="FT282" s="23"/>
      <c r="FU282" s="23"/>
      <c r="FV282" s="23"/>
      <c r="FW282" s="23"/>
      <c r="FX282" s="23"/>
      <c r="FY282" s="23"/>
      <c r="FZ282" s="23"/>
      <c r="GA282" s="23"/>
      <c r="GB282" s="23"/>
      <c r="GC282" s="23"/>
      <c r="GD282" s="23"/>
      <c r="GE282" s="23"/>
      <c r="GF282" s="23"/>
      <c r="GG282" s="23"/>
      <c r="GH282" s="23"/>
      <c r="GI282" s="23"/>
      <c r="GJ282" s="23"/>
      <c r="GK282" s="23"/>
      <c r="GL282" s="23"/>
      <c r="GM282" s="23"/>
      <c r="GN282" s="23"/>
      <c r="GO282" s="23"/>
      <c r="GP282" s="23"/>
      <c r="GQ282" s="23"/>
      <c r="GR282" s="23"/>
      <c r="GS282" s="23"/>
      <c r="GT282" s="23"/>
      <c r="GU282" s="23"/>
      <c r="GV282" s="23"/>
      <c r="GW282" s="23"/>
      <c r="GX282" s="23"/>
      <c r="GY282" s="23"/>
      <c r="GZ282" s="23"/>
      <c r="HA282" s="23"/>
      <c r="HB282" s="23"/>
      <c r="HC282" s="23"/>
      <c r="HD282" s="23"/>
      <c r="HE282" s="23"/>
      <c r="HF282" s="23"/>
      <c r="HG282" s="23"/>
      <c r="HH282" s="23"/>
      <c r="HI282" s="23"/>
      <c r="HJ282" s="23"/>
      <c r="HK282" s="23"/>
      <c r="HL282" s="23"/>
      <c r="HM282" s="23"/>
      <c r="HN282" s="23"/>
      <c r="HO282" s="23"/>
      <c r="HP282" s="23"/>
      <c r="HQ282" s="23"/>
      <c r="HR282" s="23"/>
      <c r="HS282" s="23"/>
      <c r="HT282" s="23"/>
      <c r="HU282" s="23"/>
      <c r="HV282" s="23"/>
      <c r="HW282" s="23"/>
      <c r="HX282" s="23"/>
      <c r="HY282" s="23"/>
      <c r="HZ282" s="23"/>
      <c r="IA282" s="23"/>
      <c r="IB282" s="23"/>
      <c r="IC282" s="23"/>
      <c r="ID282" s="23"/>
      <c r="IE282" s="23"/>
      <c r="IF282" s="23"/>
      <c r="IG282" s="23"/>
      <c r="IH282" s="23"/>
      <c r="II282" s="23"/>
      <c r="IJ282" s="23"/>
      <c r="IK282" s="23"/>
      <c r="IL282" s="23"/>
      <c r="IM282" s="23"/>
      <c r="IN282" s="23"/>
      <c r="IO282" s="23"/>
      <c r="IP282" s="23"/>
      <c r="IQ282" s="23"/>
      <c r="IR282" s="23"/>
      <c r="IS282" s="23"/>
      <c r="IT282" s="23"/>
      <c r="IU282" s="23"/>
    </row>
    <row r="283" spans="1:255" s="215" customFormat="1" ht="36" x14ac:dyDescent="0.2">
      <c r="A283" s="253">
        <v>19</v>
      </c>
      <c r="B283" s="254" t="s">
        <v>536</v>
      </c>
      <c r="C283" s="260" t="s">
        <v>537</v>
      </c>
      <c r="D283" s="256" t="s">
        <v>416</v>
      </c>
      <c r="E283" s="257">
        <v>38.08</v>
      </c>
      <c r="F283" s="261"/>
      <c r="G283" s="262"/>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c r="FO283" s="23"/>
      <c r="FP283" s="23"/>
      <c r="FQ283" s="23"/>
      <c r="FR283" s="23"/>
      <c r="FS283" s="23"/>
      <c r="FT283" s="23"/>
      <c r="FU283" s="23"/>
      <c r="FV283" s="23"/>
      <c r="FW283" s="23"/>
      <c r="FX283" s="23"/>
      <c r="FY283" s="23"/>
      <c r="FZ283" s="23"/>
      <c r="GA283" s="23"/>
      <c r="GB283" s="23"/>
      <c r="GC283" s="23"/>
      <c r="GD283" s="23"/>
      <c r="GE283" s="23"/>
      <c r="GF283" s="23"/>
      <c r="GG283" s="23"/>
      <c r="GH283" s="23"/>
      <c r="GI283" s="23"/>
      <c r="GJ283" s="23"/>
      <c r="GK283" s="23"/>
      <c r="GL283" s="23"/>
      <c r="GM283" s="23"/>
      <c r="GN283" s="23"/>
      <c r="GO283" s="23"/>
      <c r="GP283" s="23"/>
      <c r="GQ283" s="23"/>
      <c r="GR283" s="23"/>
      <c r="GS283" s="23"/>
      <c r="GT283" s="23"/>
      <c r="GU283" s="23"/>
      <c r="GV283" s="23"/>
      <c r="GW283" s="23"/>
      <c r="GX283" s="23"/>
      <c r="GY283" s="23"/>
      <c r="GZ283" s="23"/>
      <c r="HA283" s="23"/>
      <c r="HB283" s="23"/>
      <c r="HC283" s="23"/>
      <c r="HD283" s="23"/>
      <c r="HE283" s="23"/>
      <c r="HF283" s="23"/>
      <c r="HG283" s="23"/>
      <c r="HH283" s="23"/>
      <c r="HI283" s="23"/>
      <c r="HJ283" s="23"/>
      <c r="HK283" s="23"/>
      <c r="HL283" s="23"/>
      <c r="HM283" s="23"/>
      <c r="HN283" s="23"/>
      <c r="HO283" s="23"/>
      <c r="HP283" s="23"/>
      <c r="HQ283" s="23"/>
      <c r="HR283" s="23"/>
      <c r="HS283" s="23"/>
      <c r="HT283" s="23"/>
      <c r="HU283" s="23"/>
      <c r="HV283" s="23"/>
      <c r="HW283" s="23"/>
      <c r="HX283" s="23"/>
      <c r="HY283" s="23"/>
      <c r="HZ283" s="23"/>
      <c r="IA283" s="23"/>
      <c r="IB283" s="23"/>
      <c r="IC283" s="23"/>
      <c r="ID283" s="23"/>
      <c r="IE283" s="23"/>
      <c r="IF283" s="23"/>
      <c r="IG283" s="23"/>
      <c r="IH283" s="23"/>
      <c r="II283" s="23"/>
      <c r="IJ283" s="23"/>
      <c r="IK283" s="23"/>
      <c r="IL283" s="23"/>
      <c r="IM283" s="23"/>
      <c r="IN283" s="23"/>
      <c r="IO283" s="23"/>
      <c r="IP283" s="23"/>
      <c r="IQ283" s="23"/>
      <c r="IR283" s="23"/>
      <c r="IS283" s="23"/>
      <c r="IT283" s="23"/>
      <c r="IU283" s="23"/>
    </row>
    <row r="284" spans="1:255" s="215" customFormat="1" ht="48" x14ac:dyDescent="0.2">
      <c r="A284" s="253">
        <v>20</v>
      </c>
      <c r="B284" s="254" t="s">
        <v>536</v>
      </c>
      <c r="C284" s="260" t="s">
        <v>581</v>
      </c>
      <c r="D284" s="256" t="s">
        <v>416</v>
      </c>
      <c r="E284" s="257">
        <v>4.2</v>
      </c>
      <c r="F284" s="261"/>
      <c r="G284" s="262"/>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c r="FO284" s="23"/>
      <c r="FP284" s="23"/>
      <c r="FQ284" s="23"/>
      <c r="FR284" s="23"/>
      <c r="FS284" s="23"/>
      <c r="FT284" s="23"/>
      <c r="FU284" s="23"/>
      <c r="FV284" s="23"/>
      <c r="FW284" s="23"/>
      <c r="FX284" s="23"/>
      <c r="FY284" s="23"/>
      <c r="FZ284" s="23"/>
      <c r="GA284" s="23"/>
      <c r="GB284" s="23"/>
      <c r="GC284" s="23"/>
      <c r="GD284" s="23"/>
      <c r="GE284" s="23"/>
      <c r="GF284" s="23"/>
      <c r="GG284" s="23"/>
      <c r="GH284" s="23"/>
      <c r="GI284" s="23"/>
      <c r="GJ284" s="23"/>
      <c r="GK284" s="23"/>
      <c r="GL284" s="23"/>
      <c r="GM284" s="23"/>
      <c r="GN284" s="23"/>
      <c r="GO284" s="23"/>
      <c r="GP284" s="23"/>
      <c r="GQ284" s="23"/>
      <c r="GR284" s="23"/>
      <c r="GS284" s="23"/>
      <c r="GT284" s="23"/>
      <c r="GU284" s="23"/>
      <c r="GV284" s="23"/>
      <c r="GW284" s="23"/>
      <c r="GX284" s="23"/>
      <c r="GY284" s="23"/>
      <c r="GZ284" s="23"/>
      <c r="HA284" s="23"/>
      <c r="HB284" s="23"/>
      <c r="HC284" s="23"/>
      <c r="HD284" s="23"/>
      <c r="HE284" s="23"/>
      <c r="HF284" s="23"/>
      <c r="HG284" s="23"/>
      <c r="HH284" s="23"/>
      <c r="HI284" s="23"/>
      <c r="HJ284" s="23"/>
      <c r="HK284" s="23"/>
      <c r="HL284" s="23"/>
      <c r="HM284" s="23"/>
      <c r="HN284" s="23"/>
      <c r="HO284" s="23"/>
      <c r="HP284" s="23"/>
      <c r="HQ284" s="23"/>
      <c r="HR284" s="23"/>
      <c r="HS284" s="23"/>
      <c r="HT284" s="23"/>
      <c r="HU284" s="23"/>
      <c r="HV284" s="23"/>
      <c r="HW284" s="23"/>
      <c r="HX284" s="23"/>
      <c r="HY284" s="23"/>
      <c r="HZ284" s="23"/>
      <c r="IA284" s="23"/>
      <c r="IB284" s="23"/>
      <c r="IC284" s="23"/>
      <c r="ID284" s="23"/>
      <c r="IE284" s="23"/>
      <c r="IF284" s="23"/>
      <c r="IG284" s="23"/>
      <c r="IH284" s="23"/>
      <c r="II284" s="23"/>
      <c r="IJ284" s="23"/>
      <c r="IK284" s="23"/>
      <c r="IL284" s="23"/>
      <c r="IM284" s="23"/>
      <c r="IN284" s="23"/>
      <c r="IO284" s="23"/>
      <c r="IP284" s="23"/>
      <c r="IQ284" s="23"/>
      <c r="IR284" s="23"/>
      <c r="IS284" s="23"/>
      <c r="IT284" s="23"/>
      <c r="IU284" s="23"/>
    </row>
    <row r="285" spans="1:255" s="215" customFormat="1" ht="48" x14ac:dyDescent="0.2">
      <c r="A285" s="253">
        <v>21</v>
      </c>
      <c r="B285" s="254" t="s">
        <v>538</v>
      </c>
      <c r="C285" s="260" t="s">
        <v>582</v>
      </c>
      <c r="D285" s="256" t="s">
        <v>416</v>
      </c>
      <c r="E285" s="257">
        <v>21.605</v>
      </c>
      <c r="F285" s="261"/>
      <c r="G285" s="262"/>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c r="FO285" s="23"/>
      <c r="FP285" s="23"/>
      <c r="FQ285" s="23"/>
      <c r="FR285" s="23"/>
      <c r="FS285" s="23"/>
      <c r="FT285" s="23"/>
      <c r="FU285" s="23"/>
      <c r="FV285" s="23"/>
      <c r="FW285" s="23"/>
      <c r="FX285" s="23"/>
      <c r="FY285" s="23"/>
      <c r="FZ285" s="23"/>
      <c r="GA285" s="23"/>
      <c r="GB285" s="23"/>
      <c r="GC285" s="23"/>
      <c r="GD285" s="23"/>
      <c r="GE285" s="23"/>
      <c r="GF285" s="23"/>
      <c r="GG285" s="23"/>
      <c r="GH285" s="23"/>
      <c r="GI285" s="23"/>
      <c r="GJ285" s="23"/>
      <c r="GK285" s="23"/>
      <c r="GL285" s="23"/>
      <c r="GM285" s="23"/>
      <c r="GN285" s="23"/>
      <c r="GO285" s="23"/>
      <c r="GP285" s="23"/>
      <c r="GQ285" s="23"/>
      <c r="GR285" s="23"/>
      <c r="GS285" s="23"/>
      <c r="GT285" s="23"/>
      <c r="GU285" s="23"/>
      <c r="GV285" s="23"/>
      <c r="GW285" s="23"/>
      <c r="GX285" s="23"/>
      <c r="GY285" s="23"/>
      <c r="GZ285" s="23"/>
      <c r="HA285" s="23"/>
      <c r="HB285" s="23"/>
      <c r="HC285" s="23"/>
      <c r="HD285" s="23"/>
      <c r="HE285" s="23"/>
      <c r="HF285" s="23"/>
      <c r="HG285" s="23"/>
      <c r="HH285" s="23"/>
      <c r="HI285" s="23"/>
      <c r="HJ285" s="23"/>
      <c r="HK285" s="23"/>
      <c r="HL285" s="23"/>
      <c r="HM285" s="23"/>
      <c r="HN285" s="23"/>
      <c r="HO285" s="23"/>
      <c r="HP285" s="23"/>
      <c r="HQ285" s="23"/>
      <c r="HR285" s="23"/>
      <c r="HS285" s="23"/>
      <c r="HT285" s="23"/>
      <c r="HU285" s="23"/>
      <c r="HV285" s="23"/>
      <c r="HW285" s="23"/>
      <c r="HX285" s="23"/>
      <c r="HY285" s="23"/>
      <c r="HZ285" s="23"/>
      <c r="IA285" s="23"/>
      <c r="IB285" s="23"/>
      <c r="IC285" s="23"/>
      <c r="ID285" s="23"/>
      <c r="IE285" s="23"/>
      <c r="IF285" s="23"/>
      <c r="IG285" s="23"/>
      <c r="IH285" s="23"/>
      <c r="II285" s="23"/>
      <c r="IJ285" s="23"/>
      <c r="IK285" s="23"/>
      <c r="IL285" s="23"/>
      <c r="IM285" s="23"/>
      <c r="IN285" s="23"/>
      <c r="IO285" s="23"/>
      <c r="IP285" s="23"/>
      <c r="IQ285" s="23"/>
      <c r="IR285" s="23"/>
      <c r="IS285" s="23"/>
      <c r="IT285" s="23"/>
      <c r="IU285" s="23"/>
    </row>
    <row r="286" spans="1:255" s="215" customFormat="1" ht="36" x14ac:dyDescent="0.2">
      <c r="A286" s="253">
        <v>22</v>
      </c>
      <c r="B286" s="254" t="s">
        <v>538</v>
      </c>
      <c r="C286" s="260" t="s">
        <v>583</v>
      </c>
      <c r="D286" s="256" t="s">
        <v>416</v>
      </c>
      <c r="E286" s="257">
        <v>4.8600000000000003</v>
      </c>
      <c r="F286" s="261"/>
      <c r="G286" s="262"/>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c r="FO286" s="23"/>
      <c r="FP286" s="23"/>
      <c r="FQ286" s="23"/>
      <c r="FR286" s="23"/>
      <c r="FS286" s="23"/>
      <c r="FT286" s="23"/>
      <c r="FU286" s="23"/>
      <c r="FV286" s="23"/>
      <c r="FW286" s="23"/>
      <c r="FX286" s="23"/>
      <c r="FY286" s="23"/>
      <c r="FZ286" s="23"/>
      <c r="GA286" s="23"/>
      <c r="GB286" s="23"/>
      <c r="GC286" s="23"/>
      <c r="GD286" s="23"/>
      <c r="GE286" s="23"/>
      <c r="GF286" s="23"/>
      <c r="GG286" s="23"/>
      <c r="GH286" s="23"/>
      <c r="GI286" s="23"/>
      <c r="GJ286" s="23"/>
      <c r="GK286" s="23"/>
      <c r="GL286" s="23"/>
      <c r="GM286" s="23"/>
      <c r="GN286" s="23"/>
      <c r="GO286" s="23"/>
      <c r="GP286" s="23"/>
      <c r="GQ286" s="23"/>
      <c r="GR286" s="23"/>
      <c r="GS286" s="23"/>
      <c r="GT286" s="23"/>
      <c r="GU286" s="23"/>
      <c r="GV286" s="23"/>
      <c r="GW286" s="23"/>
      <c r="GX286" s="23"/>
      <c r="GY286" s="23"/>
      <c r="GZ286" s="23"/>
      <c r="HA286" s="23"/>
      <c r="HB286" s="23"/>
      <c r="HC286" s="23"/>
      <c r="HD286" s="23"/>
      <c r="HE286" s="23"/>
      <c r="HF286" s="23"/>
      <c r="HG286" s="23"/>
      <c r="HH286" s="23"/>
      <c r="HI286" s="23"/>
      <c r="HJ286" s="23"/>
      <c r="HK286" s="23"/>
      <c r="HL286" s="23"/>
      <c r="HM286" s="23"/>
      <c r="HN286" s="23"/>
      <c r="HO286" s="23"/>
      <c r="HP286" s="23"/>
      <c r="HQ286" s="23"/>
      <c r="HR286" s="23"/>
      <c r="HS286" s="23"/>
      <c r="HT286" s="23"/>
      <c r="HU286" s="23"/>
      <c r="HV286" s="23"/>
      <c r="HW286" s="23"/>
      <c r="HX286" s="23"/>
      <c r="HY286" s="23"/>
      <c r="HZ286" s="23"/>
      <c r="IA286" s="23"/>
      <c r="IB286" s="23"/>
      <c r="IC286" s="23"/>
      <c r="ID286" s="23"/>
      <c r="IE286" s="23"/>
      <c r="IF286" s="23"/>
      <c r="IG286" s="23"/>
      <c r="IH286" s="23"/>
      <c r="II286" s="23"/>
      <c r="IJ286" s="23"/>
      <c r="IK286" s="23"/>
      <c r="IL286" s="23"/>
      <c r="IM286" s="23"/>
      <c r="IN286" s="23"/>
      <c r="IO286" s="23"/>
      <c r="IP286" s="23"/>
      <c r="IQ286" s="23"/>
      <c r="IR286" s="23"/>
      <c r="IS286" s="23"/>
      <c r="IT286" s="23"/>
      <c r="IU286" s="23"/>
    </row>
    <row r="287" spans="1:255" s="215" customFormat="1" ht="12.75" customHeight="1" x14ac:dyDescent="0.2">
      <c r="A287" s="371" t="s">
        <v>546</v>
      </c>
      <c r="B287" s="372"/>
      <c r="C287" s="372"/>
      <c r="D287" s="372"/>
      <c r="E287" s="372"/>
      <c r="F287" s="372"/>
      <c r="G287" s="372"/>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c r="FO287" s="23"/>
      <c r="FP287" s="23"/>
      <c r="FQ287" s="23"/>
      <c r="FR287" s="23"/>
      <c r="FS287" s="23"/>
      <c r="FT287" s="23"/>
      <c r="FU287" s="23"/>
      <c r="FV287" s="23"/>
      <c r="FW287" s="23"/>
      <c r="FX287" s="23"/>
      <c r="FY287" s="23"/>
      <c r="FZ287" s="23"/>
      <c r="GA287" s="23"/>
      <c r="GB287" s="23"/>
      <c r="GC287" s="23"/>
      <c r="GD287" s="23"/>
      <c r="GE287" s="23"/>
      <c r="GF287" s="23"/>
      <c r="GG287" s="23"/>
      <c r="GH287" s="23"/>
      <c r="GI287" s="23"/>
      <c r="GJ287" s="23"/>
      <c r="GK287" s="23"/>
      <c r="GL287" s="23"/>
      <c r="GM287" s="23"/>
      <c r="GN287" s="23"/>
      <c r="GO287" s="23"/>
      <c r="GP287" s="23"/>
      <c r="GQ287" s="23"/>
      <c r="GR287" s="23"/>
      <c r="GS287" s="23"/>
      <c r="GT287" s="23"/>
      <c r="GU287" s="23"/>
      <c r="GV287" s="23"/>
      <c r="GW287" s="23"/>
      <c r="GX287" s="23"/>
      <c r="GY287" s="23"/>
      <c r="GZ287" s="23"/>
      <c r="HA287" s="23"/>
      <c r="HB287" s="23"/>
      <c r="HC287" s="23"/>
      <c r="HD287" s="23"/>
      <c r="HE287" s="23"/>
      <c r="HF287" s="23"/>
      <c r="HG287" s="23"/>
      <c r="HH287" s="23"/>
      <c r="HI287" s="23"/>
      <c r="HJ287" s="23"/>
      <c r="HK287" s="23"/>
      <c r="HL287" s="23"/>
      <c r="HM287" s="23"/>
      <c r="HN287" s="23"/>
      <c r="HO287" s="23"/>
      <c r="HP287" s="23"/>
      <c r="HQ287" s="23"/>
      <c r="HR287" s="23"/>
      <c r="HS287" s="23"/>
      <c r="HT287" s="23"/>
      <c r="HU287" s="23"/>
      <c r="HV287" s="23"/>
      <c r="HW287" s="23"/>
      <c r="HX287" s="23"/>
      <c r="HY287" s="23"/>
      <c r="HZ287" s="23"/>
      <c r="IA287" s="23"/>
      <c r="IB287" s="23"/>
      <c r="IC287" s="23"/>
      <c r="ID287" s="23"/>
      <c r="IE287" s="23"/>
      <c r="IF287" s="23"/>
      <c r="IG287" s="23"/>
      <c r="IH287" s="23"/>
      <c r="II287" s="23"/>
      <c r="IJ287" s="23"/>
      <c r="IK287" s="23"/>
      <c r="IL287" s="23"/>
      <c r="IM287" s="23"/>
      <c r="IN287" s="23"/>
      <c r="IO287" s="23"/>
      <c r="IP287" s="23"/>
      <c r="IQ287" s="23"/>
      <c r="IR287" s="23"/>
      <c r="IS287" s="23"/>
      <c r="IT287" s="23"/>
      <c r="IU287" s="23"/>
    </row>
    <row r="288" spans="1:255" s="215" customFormat="1" ht="45" x14ac:dyDescent="0.2">
      <c r="A288" s="253">
        <v>23</v>
      </c>
      <c r="B288" s="254" t="s">
        <v>547</v>
      </c>
      <c r="C288" s="260" t="s">
        <v>548</v>
      </c>
      <c r="D288" s="256" t="s">
        <v>549</v>
      </c>
      <c r="E288" s="285">
        <v>0.47666666666666663</v>
      </c>
      <c r="F288" s="261"/>
      <c r="G288" s="262"/>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c r="FO288" s="23"/>
      <c r="FP288" s="23"/>
      <c r="FQ288" s="23"/>
      <c r="FR288" s="23"/>
      <c r="FS288" s="23"/>
      <c r="FT288" s="23"/>
      <c r="FU288" s="23"/>
      <c r="FV288" s="23"/>
      <c r="FW288" s="23"/>
      <c r="FX288" s="23"/>
      <c r="FY288" s="23"/>
      <c r="FZ288" s="23"/>
      <c r="GA288" s="23"/>
      <c r="GB288" s="23"/>
      <c r="GC288" s="23"/>
      <c r="GD288" s="23"/>
      <c r="GE288" s="23"/>
      <c r="GF288" s="23"/>
      <c r="GG288" s="23"/>
      <c r="GH288" s="23"/>
      <c r="GI288" s="23"/>
      <c r="GJ288" s="23"/>
      <c r="GK288" s="23"/>
      <c r="GL288" s="23"/>
      <c r="GM288" s="23"/>
      <c r="GN288" s="23"/>
      <c r="GO288" s="23"/>
      <c r="GP288" s="23"/>
      <c r="GQ288" s="23"/>
      <c r="GR288" s="23"/>
      <c r="GS288" s="23"/>
      <c r="GT288" s="23"/>
      <c r="GU288" s="23"/>
      <c r="GV288" s="23"/>
      <c r="GW288" s="23"/>
      <c r="GX288" s="23"/>
      <c r="GY288" s="23"/>
      <c r="GZ288" s="23"/>
      <c r="HA288" s="23"/>
      <c r="HB288" s="23"/>
      <c r="HC288" s="23"/>
      <c r="HD288" s="23"/>
      <c r="HE288" s="23"/>
      <c r="HF288" s="23"/>
      <c r="HG288" s="23"/>
      <c r="HH288" s="23"/>
      <c r="HI288" s="23"/>
      <c r="HJ288" s="23"/>
      <c r="HK288" s="23"/>
      <c r="HL288" s="23"/>
      <c r="HM288" s="23"/>
      <c r="HN288" s="23"/>
      <c r="HO288" s="23"/>
      <c r="HP288" s="23"/>
      <c r="HQ288" s="23"/>
      <c r="HR288" s="23"/>
      <c r="HS288" s="23"/>
      <c r="HT288" s="23"/>
      <c r="HU288" s="23"/>
      <c r="HV288" s="23"/>
      <c r="HW288" s="23"/>
      <c r="HX288" s="23"/>
      <c r="HY288" s="23"/>
      <c r="HZ288" s="23"/>
      <c r="IA288" s="23"/>
      <c r="IB288" s="23"/>
      <c r="IC288" s="23"/>
      <c r="ID288" s="23"/>
      <c r="IE288" s="23"/>
      <c r="IF288" s="23"/>
      <c r="IG288" s="23"/>
      <c r="IH288" s="23"/>
      <c r="II288" s="23"/>
      <c r="IJ288" s="23"/>
      <c r="IK288" s="23"/>
      <c r="IL288" s="23"/>
      <c r="IM288" s="23"/>
      <c r="IN288" s="23"/>
      <c r="IO288" s="23"/>
      <c r="IP288" s="23"/>
      <c r="IQ288" s="23"/>
      <c r="IR288" s="23"/>
      <c r="IS288" s="23"/>
      <c r="IT288" s="23"/>
      <c r="IU288" s="23"/>
    </row>
    <row r="289" spans="1:255" s="215" customFormat="1" ht="12.75" x14ac:dyDescent="0.2">
      <c r="A289" s="371" t="s">
        <v>584</v>
      </c>
      <c r="B289" s="372"/>
      <c r="C289" s="372"/>
      <c r="D289" s="372"/>
      <c r="E289" s="372"/>
      <c r="F289" s="372"/>
      <c r="G289" s="372"/>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c r="FO289" s="23"/>
      <c r="FP289" s="23"/>
      <c r="FQ289" s="23"/>
      <c r="FR289" s="23"/>
      <c r="FS289" s="23"/>
      <c r="FT289" s="23"/>
      <c r="FU289" s="23"/>
      <c r="FV289" s="23"/>
      <c r="FW289" s="23"/>
      <c r="FX289" s="23"/>
      <c r="FY289" s="23"/>
      <c r="FZ289" s="23"/>
      <c r="GA289" s="23"/>
      <c r="GB289" s="23"/>
      <c r="GC289" s="23"/>
      <c r="GD289" s="23"/>
      <c r="GE289" s="23"/>
      <c r="GF289" s="23"/>
      <c r="GG289" s="23"/>
      <c r="GH289" s="23"/>
      <c r="GI289" s="23"/>
      <c r="GJ289" s="23"/>
      <c r="GK289" s="23"/>
      <c r="GL289" s="23"/>
      <c r="GM289" s="23"/>
      <c r="GN289" s="23"/>
      <c r="GO289" s="23"/>
      <c r="GP289" s="23"/>
      <c r="GQ289" s="23"/>
      <c r="GR289" s="23"/>
      <c r="GS289" s="23"/>
      <c r="GT289" s="23"/>
      <c r="GU289" s="23"/>
      <c r="GV289" s="23"/>
      <c r="GW289" s="23"/>
      <c r="GX289" s="23"/>
      <c r="GY289" s="23"/>
      <c r="GZ289" s="23"/>
      <c r="HA289" s="23"/>
      <c r="HB289" s="23"/>
      <c r="HC289" s="23"/>
      <c r="HD289" s="23"/>
      <c r="HE289" s="23"/>
      <c r="HF289" s="23"/>
      <c r="HG289" s="23"/>
      <c r="HH289" s="23"/>
      <c r="HI289" s="23"/>
      <c r="HJ289" s="23"/>
      <c r="HK289" s="23"/>
      <c r="HL289" s="23"/>
      <c r="HM289" s="23"/>
      <c r="HN289" s="23"/>
      <c r="HO289" s="23"/>
      <c r="HP289" s="23"/>
      <c r="HQ289" s="23"/>
      <c r="HR289" s="23"/>
      <c r="HS289" s="23"/>
      <c r="HT289" s="23"/>
      <c r="HU289" s="23"/>
      <c r="HV289" s="23"/>
      <c r="HW289" s="23"/>
      <c r="HX289" s="23"/>
      <c r="HY289" s="23"/>
      <c r="HZ289" s="23"/>
      <c r="IA289" s="23"/>
      <c r="IB289" s="23"/>
      <c r="IC289" s="23"/>
      <c r="ID289" s="23"/>
      <c r="IE289" s="23"/>
      <c r="IF289" s="23"/>
      <c r="IG289" s="23"/>
      <c r="IH289" s="23"/>
      <c r="II289" s="23"/>
      <c r="IJ289" s="23"/>
      <c r="IK289" s="23"/>
      <c r="IL289" s="23"/>
      <c r="IM289" s="23"/>
      <c r="IN289" s="23"/>
      <c r="IO289" s="23"/>
      <c r="IP289" s="23"/>
      <c r="IQ289" s="23"/>
      <c r="IR289" s="23"/>
      <c r="IS289" s="23"/>
      <c r="IT289" s="23"/>
      <c r="IU289" s="23"/>
    </row>
    <row r="290" spans="1:255" s="215" customFormat="1" ht="12.75" x14ac:dyDescent="0.2">
      <c r="A290" s="253">
        <v>24</v>
      </c>
      <c r="B290" s="254" t="s">
        <v>516</v>
      </c>
      <c r="C290" s="260" t="s">
        <v>585</v>
      </c>
      <c r="D290" s="256" t="s">
        <v>517</v>
      </c>
      <c r="E290" s="285">
        <v>6.4066666666666663</v>
      </c>
      <c r="F290" s="261"/>
      <c r="G290" s="262"/>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c r="FO290" s="23"/>
      <c r="FP290" s="23"/>
      <c r="FQ290" s="23"/>
      <c r="FR290" s="23"/>
      <c r="FS290" s="23"/>
      <c r="FT290" s="23"/>
      <c r="FU290" s="23"/>
      <c r="FV290" s="23"/>
      <c r="FW290" s="23"/>
      <c r="FX290" s="23"/>
      <c r="FY290" s="23"/>
      <c r="FZ290" s="23"/>
      <c r="GA290" s="23"/>
      <c r="GB290" s="23"/>
      <c r="GC290" s="23"/>
      <c r="GD290" s="23"/>
      <c r="GE290" s="23"/>
      <c r="GF290" s="23"/>
      <c r="GG290" s="23"/>
      <c r="GH290" s="23"/>
      <c r="GI290" s="23"/>
      <c r="GJ290" s="23"/>
      <c r="GK290" s="23"/>
      <c r="GL290" s="23"/>
      <c r="GM290" s="23"/>
      <c r="GN290" s="23"/>
      <c r="GO290" s="23"/>
      <c r="GP290" s="23"/>
      <c r="GQ290" s="23"/>
      <c r="GR290" s="23"/>
      <c r="GS290" s="23"/>
      <c r="GT290" s="23"/>
      <c r="GU290" s="23"/>
      <c r="GV290" s="23"/>
      <c r="GW290" s="23"/>
      <c r="GX290" s="23"/>
      <c r="GY290" s="23"/>
      <c r="GZ290" s="23"/>
      <c r="HA290" s="23"/>
      <c r="HB290" s="23"/>
      <c r="HC290" s="23"/>
      <c r="HD290" s="23"/>
      <c r="HE290" s="23"/>
      <c r="HF290" s="23"/>
      <c r="HG290" s="23"/>
      <c r="HH290" s="23"/>
      <c r="HI290" s="23"/>
      <c r="HJ290" s="23"/>
      <c r="HK290" s="23"/>
      <c r="HL290" s="23"/>
      <c r="HM290" s="23"/>
      <c r="HN290" s="23"/>
      <c r="HO290" s="23"/>
      <c r="HP290" s="23"/>
      <c r="HQ290" s="23"/>
      <c r="HR290" s="23"/>
      <c r="HS290" s="23"/>
      <c r="HT290" s="23"/>
      <c r="HU290" s="23"/>
      <c r="HV290" s="23"/>
      <c r="HW290" s="23"/>
      <c r="HX290" s="23"/>
      <c r="HY290" s="23"/>
      <c r="HZ290" s="23"/>
      <c r="IA290" s="23"/>
      <c r="IB290" s="23"/>
      <c r="IC290" s="23"/>
      <c r="ID290" s="23"/>
      <c r="IE290" s="23"/>
      <c r="IF290" s="23"/>
      <c r="IG290" s="23"/>
      <c r="IH290" s="23"/>
      <c r="II290" s="23"/>
      <c r="IJ290" s="23"/>
      <c r="IK290" s="23"/>
      <c r="IL290" s="23"/>
      <c r="IM290" s="23"/>
      <c r="IN290" s="23"/>
      <c r="IO290" s="23"/>
      <c r="IP290" s="23"/>
      <c r="IQ290" s="23"/>
      <c r="IR290" s="23"/>
      <c r="IS290" s="23"/>
      <c r="IT290" s="23"/>
      <c r="IU290" s="23"/>
    </row>
    <row r="291" spans="1:255" s="215" customFormat="1" ht="45" x14ac:dyDescent="0.2">
      <c r="A291" s="253">
        <v>25</v>
      </c>
      <c r="B291" s="254" t="s">
        <v>760</v>
      </c>
      <c r="C291" s="260" t="s">
        <v>761</v>
      </c>
      <c r="D291" s="256" t="s">
        <v>515</v>
      </c>
      <c r="E291" s="257">
        <v>9.0000000000000011E-2</v>
      </c>
      <c r="F291" s="261"/>
      <c r="G291" s="262"/>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c r="FO291" s="23"/>
      <c r="FP291" s="23"/>
      <c r="FQ291" s="23"/>
      <c r="FR291" s="23"/>
      <c r="FS291" s="23"/>
      <c r="FT291" s="23"/>
      <c r="FU291" s="23"/>
      <c r="FV291" s="23"/>
      <c r="FW291" s="23"/>
      <c r="FX291" s="23"/>
      <c r="FY291" s="23"/>
      <c r="FZ291" s="23"/>
      <c r="GA291" s="23"/>
      <c r="GB291" s="23"/>
      <c r="GC291" s="23"/>
      <c r="GD291" s="23"/>
      <c r="GE291" s="23"/>
      <c r="GF291" s="23"/>
      <c r="GG291" s="23"/>
      <c r="GH291" s="23"/>
      <c r="GI291" s="23"/>
      <c r="GJ291" s="23"/>
      <c r="GK291" s="23"/>
      <c r="GL291" s="23"/>
      <c r="GM291" s="23"/>
      <c r="GN291" s="23"/>
      <c r="GO291" s="23"/>
      <c r="GP291" s="23"/>
      <c r="GQ291" s="23"/>
      <c r="GR291" s="23"/>
      <c r="GS291" s="23"/>
      <c r="GT291" s="23"/>
      <c r="GU291" s="23"/>
      <c r="GV291" s="23"/>
      <c r="GW291" s="23"/>
      <c r="GX291" s="23"/>
      <c r="GY291" s="23"/>
      <c r="GZ291" s="23"/>
      <c r="HA291" s="23"/>
      <c r="HB291" s="23"/>
      <c r="HC291" s="23"/>
      <c r="HD291" s="23"/>
      <c r="HE291" s="23"/>
      <c r="HF291" s="23"/>
      <c r="HG291" s="23"/>
      <c r="HH291" s="23"/>
      <c r="HI291" s="23"/>
      <c r="HJ291" s="23"/>
      <c r="HK291" s="23"/>
      <c r="HL291" s="23"/>
      <c r="HM291" s="23"/>
      <c r="HN291" s="23"/>
      <c r="HO291" s="23"/>
      <c r="HP291" s="23"/>
      <c r="HQ291" s="23"/>
      <c r="HR291" s="23"/>
      <c r="HS291" s="23"/>
      <c r="HT291" s="23"/>
      <c r="HU291" s="23"/>
      <c r="HV291" s="23"/>
      <c r="HW291" s="23"/>
      <c r="HX291" s="23"/>
      <c r="HY291" s="23"/>
      <c r="HZ291" s="23"/>
      <c r="IA291" s="23"/>
      <c r="IB291" s="23"/>
      <c r="IC291" s="23"/>
      <c r="ID291" s="23"/>
      <c r="IE291" s="23"/>
      <c r="IF291" s="23"/>
      <c r="IG291" s="23"/>
      <c r="IH291" s="23"/>
      <c r="II291" s="23"/>
      <c r="IJ291" s="23"/>
      <c r="IK291" s="23"/>
      <c r="IL291" s="23"/>
      <c r="IM291" s="23"/>
      <c r="IN291" s="23"/>
      <c r="IO291" s="23"/>
      <c r="IP291" s="23"/>
      <c r="IQ291" s="23"/>
      <c r="IR291" s="23"/>
      <c r="IS291" s="23"/>
      <c r="IT291" s="23"/>
      <c r="IU291" s="23"/>
    </row>
    <row r="292" spans="1:255" s="215" customFormat="1" ht="12.75" x14ac:dyDescent="0.2">
      <c r="A292" s="370" t="s">
        <v>586</v>
      </c>
      <c r="B292" s="368"/>
      <c r="C292" s="368"/>
      <c r="D292" s="368"/>
      <c r="E292" s="368"/>
      <c r="F292" s="368"/>
      <c r="G292" s="368"/>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c r="FO292" s="23"/>
      <c r="FP292" s="23"/>
      <c r="FQ292" s="23"/>
      <c r="FR292" s="23"/>
      <c r="FS292" s="23"/>
      <c r="FT292" s="23"/>
      <c r="FU292" s="23"/>
      <c r="FV292" s="23"/>
      <c r="FW292" s="23"/>
      <c r="FX292" s="23"/>
      <c r="FY292" s="23"/>
      <c r="FZ292" s="23"/>
      <c r="GA292" s="23"/>
      <c r="GB292" s="23"/>
      <c r="GC292" s="23"/>
      <c r="GD292" s="23"/>
      <c r="GE292" s="23"/>
      <c r="GF292" s="23"/>
      <c r="GG292" s="23"/>
      <c r="GH292" s="23"/>
      <c r="GI292" s="23"/>
      <c r="GJ292" s="23"/>
      <c r="GK292" s="23"/>
      <c r="GL292" s="23"/>
      <c r="GM292" s="23"/>
      <c r="GN292" s="23"/>
      <c r="GO292" s="23"/>
      <c r="GP292" s="23"/>
      <c r="GQ292" s="23"/>
      <c r="GR292" s="23"/>
      <c r="GS292" s="23"/>
      <c r="GT292" s="23"/>
      <c r="GU292" s="23"/>
      <c r="GV292" s="23"/>
      <c r="GW292" s="23"/>
      <c r="GX292" s="23"/>
      <c r="GY292" s="23"/>
      <c r="GZ292" s="23"/>
      <c r="HA292" s="23"/>
      <c r="HB292" s="23"/>
      <c r="HC292" s="23"/>
      <c r="HD292" s="23"/>
      <c r="HE292" s="23"/>
      <c r="HF292" s="23"/>
      <c r="HG292" s="23"/>
      <c r="HH292" s="23"/>
      <c r="HI292" s="23"/>
      <c r="HJ292" s="23"/>
      <c r="HK292" s="23"/>
      <c r="HL292" s="23"/>
      <c r="HM292" s="23"/>
      <c r="HN292" s="23"/>
      <c r="HO292" s="23"/>
      <c r="HP292" s="23"/>
      <c r="HQ292" s="23"/>
      <c r="HR292" s="23"/>
      <c r="HS292" s="23"/>
      <c r="HT292" s="23"/>
      <c r="HU292" s="23"/>
      <c r="HV292" s="23"/>
      <c r="HW292" s="23"/>
      <c r="HX292" s="23"/>
      <c r="HY292" s="23"/>
      <c r="HZ292" s="23"/>
      <c r="IA292" s="23"/>
      <c r="IB292" s="23"/>
      <c r="IC292" s="23"/>
      <c r="ID292" s="23"/>
      <c r="IE292" s="23"/>
      <c r="IF292" s="23"/>
      <c r="IG292" s="23"/>
      <c r="IH292" s="23"/>
      <c r="II292" s="23"/>
      <c r="IJ292" s="23"/>
      <c r="IK292" s="23"/>
      <c r="IL292" s="23"/>
      <c r="IM292" s="23"/>
      <c r="IN292" s="23"/>
      <c r="IO292" s="23"/>
      <c r="IP292" s="23"/>
      <c r="IQ292" s="23"/>
      <c r="IR292" s="23"/>
      <c r="IS292" s="23"/>
      <c r="IT292" s="23"/>
      <c r="IU292" s="23"/>
    </row>
    <row r="293" spans="1:255" s="215" customFormat="1" ht="45" x14ac:dyDescent="0.2">
      <c r="A293" s="253">
        <v>1</v>
      </c>
      <c r="B293" s="254" t="s">
        <v>587</v>
      </c>
      <c r="C293" s="260" t="s">
        <v>588</v>
      </c>
      <c r="D293" s="256" t="s">
        <v>589</v>
      </c>
      <c r="E293" s="257">
        <v>68.709999999999994</v>
      </c>
      <c r="F293" s="261"/>
      <c r="G293" s="262"/>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c r="FO293" s="23"/>
      <c r="FP293" s="23"/>
      <c r="FQ293" s="23"/>
      <c r="FR293" s="23"/>
      <c r="FS293" s="23"/>
      <c r="FT293" s="23"/>
      <c r="FU293" s="23"/>
      <c r="FV293" s="23"/>
      <c r="FW293" s="23"/>
      <c r="FX293" s="23"/>
      <c r="FY293" s="23"/>
      <c r="FZ293" s="23"/>
      <c r="GA293" s="23"/>
      <c r="GB293" s="23"/>
      <c r="GC293" s="23"/>
      <c r="GD293" s="23"/>
      <c r="GE293" s="23"/>
      <c r="GF293" s="23"/>
      <c r="GG293" s="23"/>
      <c r="GH293" s="23"/>
      <c r="GI293" s="23"/>
      <c r="GJ293" s="23"/>
      <c r="GK293" s="23"/>
      <c r="GL293" s="23"/>
      <c r="GM293" s="23"/>
      <c r="GN293" s="23"/>
      <c r="GO293" s="23"/>
      <c r="GP293" s="23"/>
      <c r="GQ293" s="23"/>
      <c r="GR293" s="23"/>
      <c r="GS293" s="23"/>
      <c r="GT293" s="23"/>
      <c r="GU293" s="23"/>
      <c r="GV293" s="23"/>
      <c r="GW293" s="23"/>
      <c r="GX293" s="23"/>
      <c r="GY293" s="23"/>
      <c r="GZ293" s="23"/>
      <c r="HA293" s="23"/>
      <c r="HB293" s="23"/>
      <c r="HC293" s="23"/>
      <c r="HD293" s="23"/>
      <c r="HE293" s="23"/>
      <c r="HF293" s="23"/>
      <c r="HG293" s="23"/>
      <c r="HH293" s="23"/>
      <c r="HI293" s="23"/>
      <c r="HJ293" s="23"/>
      <c r="HK293" s="23"/>
      <c r="HL293" s="23"/>
      <c r="HM293" s="23"/>
      <c r="HN293" s="23"/>
      <c r="HO293" s="23"/>
      <c r="HP293" s="23"/>
      <c r="HQ293" s="23"/>
      <c r="HR293" s="23"/>
      <c r="HS293" s="23"/>
      <c r="HT293" s="23"/>
      <c r="HU293" s="23"/>
      <c r="HV293" s="23"/>
      <c r="HW293" s="23"/>
      <c r="HX293" s="23"/>
      <c r="HY293" s="23"/>
      <c r="HZ293" s="23"/>
      <c r="IA293" s="23"/>
      <c r="IB293" s="23"/>
      <c r="IC293" s="23"/>
      <c r="ID293" s="23"/>
      <c r="IE293" s="23"/>
      <c r="IF293" s="23"/>
      <c r="IG293" s="23"/>
      <c r="IH293" s="23"/>
      <c r="II293" s="23"/>
      <c r="IJ293" s="23"/>
      <c r="IK293" s="23"/>
      <c r="IL293" s="23"/>
      <c r="IM293" s="23"/>
      <c r="IN293" s="23"/>
      <c r="IO293" s="23"/>
      <c r="IP293" s="23"/>
      <c r="IQ293" s="23"/>
      <c r="IR293" s="23"/>
      <c r="IS293" s="23"/>
      <c r="IT293" s="23"/>
      <c r="IU293" s="23"/>
    </row>
    <row r="294" spans="1:255" s="215" customFormat="1" ht="45" x14ac:dyDescent="0.2">
      <c r="A294" s="253">
        <v>2</v>
      </c>
      <c r="B294" s="254" t="s">
        <v>587</v>
      </c>
      <c r="C294" s="260" t="s">
        <v>588</v>
      </c>
      <c r="D294" s="256" t="s">
        <v>589</v>
      </c>
      <c r="E294" s="257">
        <v>26.9</v>
      </c>
      <c r="F294" s="261"/>
      <c r="G294" s="262"/>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c r="FO294" s="23"/>
      <c r="FP294" s="23"/>
      <c r="FQ294" s="23"/>
      <c r="FR294" s="23"/>
      <c r="FS294" s="23"/>
      <c r="FT294" s="23"/>
      <c r="FU294" s="23"/>
      <c r="FV294" s="23"/>
      <c r="FW294" s="23"/>
      <c r="FX294" s="23"/>
      <c r="FY294" s="23"/>
      <c r="FZ294" s="23"/>
      <c r="GA294" s="23"/>
      <c r="GB294" s="23"/>
      <c r="GC294" s="23"/>
      <c r="GD294" s="23"/>
      <c r="GE294" s="23"/>
      <c r="GF294" s="23"/>
      <c r="GG294" s="23"/>
      <c r="GH294" s="23"/>
      <c r="GI294" s="23"/>
      <c r="GJ294" s="23"/>
      <c r="GK294" s="23"/>
      <c r="GL294" s="23"/>
      <c r="GM294" s="23"/>
      <c r="GN294" s="23"/>
      <c r="GO294" s="23"/>
      <c r="GP294" s="23"/>
      <c r="GQ294" s="23"/>
      <c r="GR294" s="23"/>
      <c r="GS294" s="23"/>
      <c r="GT294" s="23"/>
      <c r="GU294" s="23"/>
      <c r="GV294" s="23"/>
      <c r="GW294" s="23"/>
      <c r="GX294" s="23"/>
      <c r="GY294" s="23"/>
      <c r="GZ294" s="23"/>
      <c r="HA294" s="23"/>
      <c r="HB294" s="23"/>
      <c r="HC294" s="23"/>
      <c r="HD294" s="23"/>
      <c r="HE294" s="23"/>
      <c r="HF294" s="23"/>
      <c r="HG294" s="23"/>
      <c r="HH294" s="23"/>
      <c r="HI294" s="23"/>
      <c r="HJ294" s="23"/>
      <c r="HK294" s="23"/>
      <c r="HL294" s="23"/>
      <c r="HM294" s="23"/>
      <c r="HN294" s="23"/>
      <c r="HO294" s="23"/>
      <c r="HP294" s="23"/>
      <c r="HQ294" s="23"/>
      <c r="HR294" s="23"/>
      <c r="HS294" s="23"/>
      <c r="HT294" s="23"/>
      <c r="HU294" s="23"/>
      <c r="HV294" s="23"/>
      <c r="HW294" s="23"/>
      <c r="HX294" s="23"/>
      <c r="HY294" s="23"/>
      <c r="HZ294" s="23"/>
      <c r="IA294" s="23"/>
      <c r="IB294" s="23"/>
      <c r="IC294" s="23"/>
      <c r="ID294" s="23"/>
      <c r="IE294" s="23"/>
      <c r="IF294" s="23"/>
      <c r="IG294" s="23"/>
      <c r="IH294" s="23"/>
      <c r="II294" s="23"/>
      <c r="IJ294" s="23"/>
      <c r="IK294" s="23"/>
      <c r="IL294" s="23"/>
      <c r="IM294" s="23"/>
      <c r="IN294" s="23"/>
      <c r="IO294" s="23"/>
      <c r="IP294" s="23"/>
      <c r="IQ294" s="23"/>
      <c r="IR294" s="23"/>
      <c r="IS294" s="23"/>
      <c r="IT294" s="23"/>
      <c r="IU294" s="23"/>
    </row>
    <row r="295" spans="1:255" s="206" customFormat="1" ht="18" customHeight="1" x14ac:dyDescent="0.2">
      <c r="A295" s="363" t="s">
        <v>762</v>
      </c>
      <c r="B295" s="363"/>
      <c r="C295" s="363"/>
      <c r="D295" s="363"/>
      <c r="E295" s="363"/>
      <c r="F295" s="363"/>
      <c r="G295" s="364"/>
      <c r="H295" s="214"/>
    </row>
    <row r="296" spans="1:255" s="215" customFormat="1" ht="45.75" customHeight="1" x14ac:dyDescent="0.2">
      <c r="A296" s="253">
        <v>18</v>
      </c>
      <c r="B296" s="254" t="s">
        <v>423</v>
      </c>
      <c r="C296" s="260" t="s">
        <v>424</v>
      </c>
      <c r="D296" s="256" t="s">
        <v>425</v>
      </c>
      <c r="E296" s="257">
        <v>0.41270000000000001</v>
      </c>
      <c r="F296" s="261"/>
      <c r="G296" s="262"/>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c r="FO296" s="23"/>
      <c r="FP296" s="23"/>
      <c r="FQ296" s="23"/>
      <c r="FR296" s="23"/>
      <c r="FS296" s="23"/>
      <c r="FT296" s="23"/>
      <c r="FU296" s="23"/>
      <c r="FV296" s="23"/>
      <c r="FW296" s="23"/>
      <c r="FX296" s="23"/>
      <c r="FY296" s="23"/>
      <c r="FZ296" s="23"/>
      <c r="GA296" s="23"/>
      <c r="GB296" s="23"/>
      <c r="GC296" s="23"/>
      <c r="GD296" s="23"/>
      <c r="GE296" s="23"/>
      <c r="GF296" s="23"/>
      <c r="GG296" s="23"/>
      <c r="GH296" s="23"/>
      <c r="GI296" s="23"/>
      <c r="GJ296" s="23"/>
      <c r="GK296" s="23"/>
      <c r="GL296" s="23"/>
      <c r="GM296" s="23"/>
      <c r="GN296" s="23"/>
      <c r="GO296" s="23"/>
      <c r="GP296" s="23"/>
      <c r="GQ296" s="23"/>
      <c r="GR296" s="23"/>
      <c r="GS296" s="23"/>
      <c r="GT296" s="23"/>
      <c r="GU296" s="23"/>
      <c r="GV296" s="23"/>
      <c r="GW296" s="23"/>
      <c r="GX296" s="23"/>
      <c r="GY296" s="23"/>
      <c r="GZ296" s="23"/>
      <c r="HA296" s="23"/>
      <c r="HB296" s="23"/>
      <c r="HC296" s="23"/>
      <c r="HD296" s="23"/>
      <c r="HE296" s="23"/>
      <c r="HF296" s="23"/>
      <c r="HG296" s="23"/>
      <c r="HH296" s="23"/>
      <c r="HI296" s="23"/>
      <c r="HJ296" s="23"/>
      <c r="HK296" s="23"/>
      <c r="HL296" s="23"/>
      <c r="HM296" s="23"/>
      <c r="HN296" s="23"/>
      <c r="HO296" s="23"/>
      <c r="HP296" s="23"/>
      <c r="HQ296" s="23"/>
      <c r="HR296" s="23"/>
      <c r="HS296" s="23"/>
      <c r="HT296" s="23"/>
      <c r="HU296" s="23"/>
      <c r="HV296" s="23"/>
      <c r="HW296" s="23"/>
      <c r="HX296" s="23"/>
      <c r="HY296" s="23"/>
      <c r="HZ296" s="23"/>
      <c r="IA296" s="23"/>
      <c r="IB296" s="23"/>
      <c r="IC296" s="23"/>
      <c r="ID296" s="23"/>
      <c r="IE296" s="23"/>
      <c r="IF296" s="23"/>
      <c r="IG296" s="23"/>
      <c r="IH296" s="23"/>
      <c r="II296" s="23"/>
      <c r="IJ296" s="23"/>
      <c r="IK296" s="23"/>
      <c r="IL296" s="23"/>
      <c r="IM296" s="23"/>
      <c r="IN296" s="23"/>
      <c r="IO296" s="23"/>
      <c r="IP296" s="23"/>
      <c r="IQ296" s="23"/>
      <c r="IR296" s="23"/>
      <c r="IS296" s="23"/>
      <c r="IT296" s="23"/>
      <c r="IU296" s="23"/>
    </row>
    <row r="297" spans="1:255" s="206" customFormat="1" ht="18" customHeight="1" x14ac:dyDescent="0.2">
      <c r="A297" s="363" t="s">
        <v>763</v>
      </c>
      <c r="B297" s="363"/>
      <c r="C297" s="363"/>
      <c r="D297" s="363"/>
      <c r="E297" s="363"/>
      <c r="F297" s="363"/>
      <c r="G297" s="364"/>
      <c r="H297" s="214"/>
    </row>
    <row r="298" spans="1:255" s="215" customFormat="1" ht="45" x14ac:dyDescent="0.2">
      <c r="A298" s="253">
        <v>56</v>
      </c>
      <c r="B298" s="254" t="s">
        <v>423</v>
      </c>
      <c r="C298" s="260" t="s">
        <v>424</v>
      </c>
      <c r="D298" s="256" t="s">
        <v>425</v>
      </c>
      <c r="E298" s="257">
        <v>3.4058000000000002</v>
      </c>
      <c r="F298" s="261"/>
      <c r="G298" s="262"/>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c r="FO298" s="23"/>
      <c r="FP298" s="23"/>
      <c r="FQ298" s="23"/>
      <c r="FR298" s="23"/>
      <c r="FS298" s="23"/>
      <c r="FT298" s="23"/>
      <c r="FU298" s="23"/>
      <c r="FV298" s="23"/>
      <c r="FW298" s="23"/>
      <c r="FX298" s="23"/>
      <c r="FY298" s="23"/>
      <c r="FZ298" s="23"/>
      <c r="GA298" s="23"/>
      <c r="GB298" s="23"/>
      <c r="GC298" s="23"/>
      <c r="GD298" s="23"/>
      <c r="GE298" s="23"/>
      <c r="GF298" s="23"/>
      <c r="GG298" s="23"/>
      <c r="GH298" s="23"/>
      <c r="GI298" s="23"/>
      <c r="GJ298" s="23"/>
      <c r="GK298" s="23"/>
      <c r="GL298" s="23"/>
      <c r="GM298" s="23"/>
      <c r="GN298" s="23"/>
      <c r="GO298" s="23"/>
      <c r="GP298" s="23"/>
      <c r="GQ298" s="23"/>
      <c r="GR298" s="23"/>
      <c r="GS298" s="23"/>
      <c r="GT298" s="23"/>
      <c r="GU298" s="23"/>
      <c r="GV298" s="23"/>
      <c r="GW298" s="23"/>
      <c r="GX298" s="23"/>
      <c r="GY298" s="23"/>
      <c r="GZ298" s="23"/>
      <c r="HA298" s="23"/>
      <c r="HB298" s="23"/>
      <c r="HC298" s="23"/>
      <c r="HD298" s="23"/>
      <c r="HE298" s="23"/>
      <c r="HF298" s="23"/>
      <c r="HG298" s="23"/>
      <c r="HH298" s="23"/>
      <c r="HI298" s="23"/>
      <c r="HJ298" s="23"/>
      <c r="HK298" s="23"/>
      <c r="HL298" s="23"/>
      <c r="HM298" s="23"/>
      <c r="HN298" s="23"/>
      <c r="HO298" s="23"/>
      <c r="HP298" s="23"/>
      <c r="HQ298" s="23"/>
      <c r="HR298" s="23"/>
      <c r="HS298" s="23"/>
      <c r="HT298" s="23"/>
      <c r="HU298" s="23"/>
      <c r="HV298" s="23"/>
      <c r="HW298" s="23"/>
      <c r="HX298" s="23"/>
      <c r="HY298" s="23"/>
      <c r="HZ298" s="23"/>
      <c r="IA298" s="23"/>
      <c r="IB298" s="23"/>
      <c r="IC298" s="23"/>
      <c r="ID298" s="23"/>
      <c r="IE298" s="23"/>
      <c r="IF298" s="23"/>
      <c r="IG298" s="23"/>
      <c r="IH298" s="23"/>
      <c r="II298" s="23"/>
      <c r="IJ298" s="23"/>
      <c r="IK298" s="23"/>
      <c r="IL298" s="23"/>
      <c r="IM298" s="23"/>
      <c r="IN298" s="23"/>
      <c r="IO298" s="23"/>
      <c r="IP298" s="23"/>
      <c r="IQ298" s="23"/>
      <c r="IR298" s="23"/>
      <c r="IS298" s="23"/>
      <c r="IT298" s="23"/>
      <c r="IU298" s="23"/>
    </row>
    <row r="299" spans="1:255" s="206" customFormat="1" ht="18" customHeight="1" x14ac:dyDescent="0.2">
      <c r="A299" s="363" t="s">
        <v>764</v>
      </c>
      <c r="B299" s="363"/>
      <c r="C299" s="363"/>
      <c r="D299" s="363"/>
      <c r="E299" s="363"/>
      <c r="F299" s="363"/>
      <c r="G299" s="364"/>
      <c r="H299" s="214"/>
    </row>
    <row r="300" spans="1:255" s="215" customFormat="1" ht="12.75" x14ac:dyDescent="0.2">
      <c r="A300" s="253">
        <v>1</v>
      </c>
      <c r="B300" s="254" t="s">
        <v>602</v>
      </c>
      <c r="C300" s="260" t="s">
        <v>603</v>
      </c>
      <c r="D300" s="256" t="s">
        <v>604</v>
      </c>
      <c r="E300" s="257">
        <v>22.2</v>
      </c>
      <c r="F300" s="261"/>
      <c r="G300" s="262"/>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c r="FO300" s="23"/>
      <c r="FP300" s="23"/>
      <c r="FQ300" s="23"/>
      <c r="FR300" s="23"/>
      <c r="FS300" s="23"/>
      <c r="FT300" s="23"/>
      <c r="FU300" s="23"/>
      <c r="FV300" s="23"/>
      <c r="FW300" s="23"/>
      <c r="FX300" s="23"/>
      <c r="FY300" s="23"/>
      <c r="FZ300" s="23"/>
      <c r="GA300" s="23"/>
      <c r="GB300" s="23"/>
      <c r="GC300" s="23"/>
      <c r="GD300" s="23"/>
      <c r="GE300" s="23"/>
      <c r="GF300" s="23"/>
      <c r="GG300" s="23"/>
      <c r="GH300" s="23"/>
      <c r="GI300" s="23"/>
      <c r="GJ300" s="23"/>
      <c r="GK300" s="23"/>
      <c r="GL300" s="23"/>
      <c r="GM300" s="23"/>
      <c r="GN300" s="23"/>
      <c r="GO300" s="23"/>
      <c r="GP300" s="23"/>
      <c r="GQ300" s="23"/>
      <c r="GR300" s="23"/>
      <c r="GS300" s="23"/>
      <c r="GT300" s="23"/>
      <c r="GU300" s="23"/>
      <c r="GV300" s="23"/>
      <c r="GW300" s="23"/>
      <c r="GX300" s="23"/>
      <c r="GY300" s="23"/>
      <c r="GZ300" s="23"/>
      <c r="HA300" s="23"/>
      <c r="HB300" s="23"/>
      <c r="HC300" s="23"/>
      <c r="HD300" s="23"/>
      <c r="HE300" s="23"/>
      <c r="HF300" s="23"/>
      <c r="HG300" s="23"/>
      <c r="HH300" s="23"/>
      <c r="HI300" s="23"/>
      <c r="HJ300" s="23"/>
      <c r="HK300" s="23"/>
      <c r="HL300" s="23"/>
      <c r="HM300" s="23"/>
      <c r="HN300" s="23"/>
      <c r="HO300" s="23"/>
      <c r="HP300" s="23"/>
      <c r="HQ300" s="23"/>
      <c r="HR300" s="23"/>
      <c r="HS300" s="23"/>
      <c r="HT300" s="23"/>
      <c r="HU300" s="23"/>
      <c r="HV300" s="23"/>
      <c r="HW300" s="23"/>
      <c r="HX300" s="23"/>
      <c r="HY300" s="23"/>
      <c r="HZ300" s="23"/>
      <c r="IA300" s="23"/>
      <c r="IB300" s="23"/>
      <c r="IC300" s="23"/>
      <c r="ID300" s="23"/>
      <c r="IE300" s="23"/>
      <c r="IF300" s="23"/>
      <c r="IG300" s="23"/>
      <c r="IH300" s="23"/>
      <c r="II300" s="23"/>
      <c r="IJ300" s="23"/>
      <c r="IK300" s="23"/>
      <c r="IL300" s="23"/>
      <c r="IM300" s="23"/>
      <c r="IN300" s="23"/>
      <c r="IO300" s="23"/>
      <c r="IP300" s="23"/>
      <c r="IQ300" s="23"/>
      <c r="IR300" s="23"/>
      <c r="IS300" s="23"/>
      <c r="IT300" s="23"/>
      <c r="IU300" s="23"/>
    </row>
    <row r="301" spans="1:255" s="206" customFormat="1" ht="18" customHeight="1" x14ac:dyDescent="0.2">
      <c r="A301" s="363" t="s">
        <v>766</v>
      </c>
      <c r="B301" s="363"/>
      <c r="C301" s="363"/>
      <c r="D301" s="363"/>
      <c r="E301" s="363"/>
      <c r="F301" s="363"/>
      <c r="G301" s="364"/>
      <c r="H301" s="214"/>
    </row>
    <row r="302" spans="1:255" s="215" customFormat="1" ht="12.75" customHeight="1" x14ac:dyDescent="0.2">
      <c r="A302" s="365" t="s">
        <v>518</v>
      </c>
      <c r="B302" s="365"/>
      <c r="C302" s="365"/>
      <c r="D302" s="365"/>
      <c r="E302" s="365"/>
      <c r="F302" s="365"/>
      <c r="G302" s="366"/>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c r="FO302" s="23"/>
      <c r="FP302" s="23"/>
      <c r="FQ302" s="23"/>
      <c r="FR302" s="23"/>
      <c r="FS302" s="23"/>
      <c r="FT302" s="23"/>
      <c r="FU302" s="23"/>
      <c r="FV302" s="23"/>
      <c r="FW302" s="23"/>
      <c r="FX302" s="23"/>
      <c r="FY302" s="23"/>
      <c r="FZ302" s="23"/>
      <c r="GA302" s="23"/>
      <c r="GB302" s="23"/>
      <c r="GC302" s="23"/>
      <c r="GD302" s="23"/>
      <c r="GE302" s="23"/>
      <c r="GF302" s="23"/>
      <c r="GG302" s="23"/>
      <c r="GH302" s="23"/>
      <c r="GI302" s="23"/>
      <c r="GJ302" s="23"/>
      <c r="GK302" s="23"/>
      <c r="GL302" s="23"/>
      <c r="GM302" s="23"/>
      <c r="GN302" s="23"/>
      <c r="GO302" s="23"/>
      <c r="GP302" s="23"/>
      <c r="GQ302" s="23"/>
      <c r="GR302" s="23"/>
      <c r="GS302" s="23"/>
      <c r="GT302" s="23"/>
      <c r="GU302" s="23"/>
      <c r="GV302" s="23"/>
      <c r="GW302" s="23"/>
      <c r="GX302" s="23"/>
      <c r="GY302" s="23"/>
      <c r="GZ302" s="23"/>
      <c r="HA302" s="23"/>
      <c r="HB302" s="23"/>
      <c r="HC302" s="23"/>
      <c r="HD302" s="23"/>
      <c r="HE302" s="23"/>
      <c r="HF302" s="23"/>
      <c r="HG302" s="23"/>
      <c r="HH302" s="23"/>
      <c r="HI302" s="23"/>
      <c r="HJ302" s="23"/>
      <c r="HK302" s="23"/>
      <c r="HL302" s="23"/>
      <c r="HM302" s="23"/>
      <c r="HN302" s="23"/>
      <c r="HO302" s="23"/>
      <c r="HP302" s="23"/>
      <c r="HQ302" s="23"/>
      <c r="HR302" s="23"/>
      <c r="HS302" s="23"/>
      <c r="HT302" s="23"/>
      <c r="HU302" s="23"/>
      <c r="HV302" s="23"/>
      <c r="HW302" s="23"/>
      <c r="HX302" s="23"/>
      <c r="HY302" s="23"/>
      <c r="HZ302" s="23"/>
      <c r="IA302" s="23"/>
      <c r="IB302" s="23"/>
      <c r="IC302" s="23"/>
      <c r="ID302" s="23"/>
      <c r="IE302" s="23"/>
      <c r="IF302" s="23"/>
      <c r="IG302" s="23"/>
      <c r="IH302" s="23"/>
      <c r="II302" s="23"/>
      <c r="IJ302" s="23"/>
      <c r="IK302" s="23"/>
      <c r="IL302" s="23"/>
      <c r="IM302" s="23"/>
      <c r="IN302" s="23"/>
      <c r="IO302" s="23"/>
      <c r="IP302" s="23"/>
      <c r="IQ302" s="23"/>
      <c r="IR302" s="23"/>
      <c r="IS302" s="23"/>
      <c r="IT302" s="23"/>
      <c r="IU302" s="23"/>
    </row>
    <row r="303" spans="1:255" s="215" customFormat="1" ht="24" x14ac:dyDescent="0.2">
      <c r="A303" s="289">
        <v>1</v>
      </c>
      <c r="B303" s="254" t="s">
        <v>519</v>
      </c>
      <c r="C303" s="260" t="s">
        <v>520</v>
      </c>
      <c r="D303" s="256" t="s">
        <v>418</v>
      </c>
      <c r="E303" s="257">
        <v>1.01</v>
      </c>
      <c r="F303" s="261"/>
      <c r="G303" s="290"/>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c r="FO303" s="23"/>
      <c r="FP303" s="23"/>
      <c r="FQ303" s="23"/>
      <c r="FR303" s="23"/>
      <c r="FS303" s="23"/>
      <c r="FT303" s="23"/>
      <c r="FU303" s="23"/>
      <c r="FV303" s="23"/>
      <c r="FW303" s="23"/>
      <c r="FX303" s="23"/>
      <c r="FY303" s="23"/>
      <c r="FZ303" s="23"/>
      <c r="GA303" s="23"/>
      <c r="GB303" s="23"/>
      <c r="GC303" s="23"/>
      <c r="GD303" s="23"/>
      <c r="GE303" s="23"/>
      <c r="GF303" s="23"/>
      <c r="GG303" s="23"/>
      <c r="GH303" s="23"/>
      <c r="GI303" s="23"/>
      <c r="GJ303" s="23"/>
      <c r="GK303" s="23"/>
      <c r="GL303" s="23"/>
      <c r="GM303" s="23"/>
      <c r="GN303" s="23"/>
      <c r="GO303" s="23"/>
      <c r="GP303" s="23"/>
      <c r="GQ303" s="23"/>
      <c r="GR303" s="23"/>
      <c r="GS303" s="23"/>
      <c r="GT303" s="23"/>
      <c r="GU303" s="23"/>
      <c r="GV303" s="23"/>
      <c r="GW303" s="23"/>
      <c r="GX303" s="23"/>
      <c r="GY303" s="23"/>
      <c r="GZ303" s="23"/>
      <c r="HA303" s="23"/>
      <c r="HB303" s="23"/>
      <c r="HC303" s="23"/>
      <c r="HD303" s="23"/>
      <c r="HE303" s="23"/>
      <c r="HF303" s="23"/>
      <c r="HG303" s="23"/>
      <c r="HH303" s="23"/>
      <c r="HI303" s="23"/>
      <c r="HJ303" s="23"/>
      <c r="HK303" s="23"/>
      <c r="HL303" s="23"/>
      <c r="HM303" s="23"/>
      <c r="HN303" s="23"/>
      <c r="HO303" s="23"/>
      <c r="HP303" s="23"/>
      <c r="HQ303" s="23"/>
      <c r="HR303" s="23"/>
      <c r="HS303" s="23"/>
      <c r="HT303" s="23"/>
      <c r="HU303" s="23"/>
      <c r="HV303" s="23"/>
      <c r="HW303" s="23"/>
      <c r="HX303" s="23"/>
      <c r="HY303" s="23"/>
      <c r="HZ303" s="23"/>
      <c r="IA303" s="23"/>
      <c r="IB303" s="23"/>
      <c r="IC303" s="23"/>
      <c r="ID303" s="23"/>
      <c r="IE303" s="23"/>
      <c r="IF303" s="23"/>
      <c r="IG303" s="23"/>
      <c r="IH303" s="23"/>
      <c r="II303" s="23"/>
      <c r="IJ303" s="23"/>
      <c r="IK303" s="23"/>
      <c r="IL303" s="23"/>
      <c r="IM303" s="23"/>
      <c r="IN303" s="23"/>
      <c r="IO303" s="23"/>
      <c r="IP303" s="23"/>
      <c r="IQ303" s="23"/>
      <c r="IR303" s="23"/>
      <c r="IS303" s="23"/>
      <c r="IT303" s="23"/>
      <c r="IU303" s="23"/>
    </row>
    <row r="304" spans="1:255" s="215" customFormat="1" ht="36" x14ac:dyDescent="0.2">
      <c r="A304" s="289">
        <v>2</v>
      </c>
      <c r="B304" s="254" t="s">
        <v>534</v>
      </c>
      <c r="C304" s="260" t="s">
        <v>535</v>
      </c>
      <c r="D304" s="256" t="s">
        <v>416</v>
      </c>
      <c r="E304" s="257">
        <v>0.26</v>
      </c>
      <c r="F304" s="261"/>
      <c r="G304" s="290"/>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c r="FO304" s="23"/>
      <c r="FP304" s="23"/>
      <c r="FQ304" s="23"/>
      <c r="FR304" s="23"/>
      <c r="FS304" s="23"/>
      <c r="FT304" s="23"/>
      <c r="FU304" s="23"/>
      <c r="FV304" s="23"/>
      <c r="FW304" s="23"/>
      <c r="FX304" s="23"/>
      <c r="FY304" s="23"/>
      <c r="FZ304" s="23"/>
      <c r="GA304" s="23"/>
      <c r="GB304" s="23"/>
      <c r="GC304" s="23"/>
      <c r="GD304" s="23"/>
      <c r="GE304" s="23"/>
      <c r="GF304" s="23"/>
      <c r="GG304" s="23"/>
      <c r="GH304" s="23"/>
      <c r="GI304" s="23"/>
      <c r="GJ304" s="23"/>
      <c r="GK304" s="23"/>
      <c r="GL304" s="23"/>
      <c r="GM304" s="23"/>
      <c r="GN304" s="23"/>
      <c r="GO304" s="23"/>
      <c r="GP304" s="23"/>
      <c r="GQ304" s="23"/>
      <c r="GR304" s="23"/>
      <c r="GS304" s="23"/>
      <c r="GT304" s="23"/>
      <c r="GU304" s="23"/>
      <c r="GV304" s="23"/>
      <c r="GW304" s="23"/>
      <c r="GX304" s="23"/>
      <c r="GY304" s="23"/>
      <c r="GZ304" s="23"/>
      <c r="HA304" s="23"/>
      <c r="HB304" s="23"/>
      <c r="HC304" s="23"/>
      <c r="HD304" s="23"/>
      <c r="HE304" s="23"/>
      <c r="HF304" s="23"/>
      <c r="HG304" s="23"/>
      <c r="HH304" s="23"/>
      <c r="HI304" s="23"/>
      <c r="HJ304" s="23"/>
      <c r="HK304" s="23"/>
      <c r="HL304" s="23"/>
      <c r="HM304" s="23"/>
      <c r="HN304" s="23"/>
      <c r="HO304" s="23"/>
      <c r="HP304" s="23"/>
      <c r="HQ304" s="23"/>
      <c r="HR304" s="23"/>
      <c r="HS304" s="23"/>
      <c r="HT304" s="23"/>
      <c r="HU304" s="23"/>
      <c r="HV304" s="23"/>
      <c r="HW304" s="23"/>
      <c r="HX304" s="23"/>
      <c r="HY304" s="23"/>
      <c r="HZ304" s="23"/>
      <c r="IA304" s="23"/>
      <c r="IB304" s="23"/>
      <c r="IC304" s="23"/>
      <c r="ID304" s="23"/>
      <c r="IE304" s="23"/>
      <c r="IF304" s="23"/>
      <c r="IG304" s="23"/>
      <c r="IH304" s="23"/>
      <c r="II304" s="23"/>
      <c r="IJ304" s="23"/>
      <c r="IK304" s="23"/>
      <c r="IL304" s="23"/>
      <c r="IM304" s="23"/>
      <c r="IN304" s="23"/>
      <c r="IO304" s="23"/>
      <c r="IP304" s="23"/>
      <c r="IQ304" s="23"/>
      <c r="IR304" s="23"/>
      <c r="IS304" s="23"/>
      <c r="IT304" s="23"/>
      <c r="IU304" s="23"/>
    </row>
    <row r="305" spans="1:255" s="215" customFormat="1" ht="36" x14ac:dyDescent="0.2">
      <c r="A305" s="289">
        <v>3</v>
      </c>
      <c r="B305" s="254" t="s">
        <v>536</v>
      </c>
      <c r="C305" s="260" t="s">
        <v>537</v>
      </c>
      <c r="D305" s="256" t="s">
        <v>416</v>
      </c>
      <c r="E305" s="257">
        <v>0.45999999999999996</v>
      </c>
      <c r="F305" s="261"/>
      <c r="G305" s="290"/>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c r="FO305" s="23"/>
      <c r="FP305" s="23"/>
      <c r="FQ305" s="23"/>
      <c r="FR305" s="23"/>
      <c r="FS305" s="23"/>
      <c r="FT305" s="23"/>
      <c r="FU305" s="23"/>
      <c r="FV305" s="23"/>
      <c r="FW305" s="23"/>
      <c r="FX305" s="23"/>
      <c r="FY305" s="23"/>
      <c r="FZ305" s="23"/>
      <c r="GA305" s="23"/>
      <c r="GB305" s="23"/>
      <c r="GC305" s="23"/>
      <c r="GD305" s="23"/>
      <c r="GE305" s="23"/>
      <c r="GF305" s="23"/>
      <c r="GG305" s="23"/>
      <c r="GH305" s="23"/>
      <c r="GI305" s="23"/>
      <c r="GJ305" s="23"/>
      <c r="GK305" s="23"/>
      <c r="GL305" s="23"/>
      <c r="GM305" s="23"/>
      <c r="GN305" s="23"/>
      <c r="GO305" s="23"/>
      <c r="GP305" s="23"/>
      <c r="GQ305" s="23"/>
      <c r="GR305" s="23"/>
      <c r="GS305" s="23"/>
      <c r="GT305" s="23"/>
      <c r="GU305" s="23"/>
      <c r="GV305" s="23"/>
      <c r="GW305" s="23"/>
      <c r="GX305" s="23"/>
      <c r="GY305" s="23"/>
      <c r="GZ305" s="23"/>
      <c r="HA305" s="23"/>
      <c r="HB305" s="23"/>
      <c r="HC305" s="23"/>
      <c r="HD305" s="23"/>
      <c r="HE305" s="23"/>
      <c r="HF305" s="23"/>
      <c r="HG305" s="23"/>
      <c r="HH305" s="23"/>
      <c r="HI305" s="23"/>
      <c r="HJ305" s="23"/>
      <c r="HK305" s="23"/>
      <c r="HL305" s="23"/>
      <c r="HM305" s="23"/>
      <c r="HN305" s="23"/>
      <c r="HO305" s="23"/>
      <c r="HP305" s="23"/>
      <c r="HQ305" s="23"/>
      <c r="HR305" s="23"/>
      <c r="HS305" s="23"/>
      <c r="HT305" s="23"/>
      <c r="HU305" s="23"/>
      <c r="HV305" s="23"/>
      <c r="HW305" s="23"/>
      <c r="HX305" s="23"/>
      <c r="HY305" s="23"/>
      <c r="HZ305" s="23"/>
      <c r="IA305" s="23"/>
      <c r="IB305" s="23"/>
      <c r="IC305" s="23"/>
      <c r="ID305" s="23"/>
      <c r="IE305" s="23"/>
      <c r="IF305" s="23"/>
      <c r="IG305" s="23"/>
      <c r="IH305" s="23"/>
      <c r="II305" s="23"/>
      <c r="IJ305" s="23"/>
      <c r="IK305" s="23"/>
      <c r="IL305" s="23"/>
      <c r="IM305" s="23"/>
      <c r="IN305" s="23"/>
      <c r="IO305" s="23"/>
      <c r="IP305" s="23"/>
      <c r="IQ305" s="23"/>
      <c r="IR305" s="23"/>
      <c r="IS305" s="23"/>
      <c r="IT305" s="23"/>
      <c r="IU305" s="23"/>
    </row>
    <row r="306" spans="1:255" s="215" customFormat="1" ht="22.5" x14ac:dyDescent="0.2">
      <c r="A306" s="289">
        <v>4</v>
      </c>
      <c r="B306" s="254" t="s">
        <v>605</v>
      </c>
      <c r="C306" s="260" t="s">
        <v>742</v>
      </c>
      <c r="D306" s="256" t="s">
        <v>416</v>
      </c>
      <c r="E306" s="257">
        <v>0.87</v>
      </c>
      <c r="F306" s="261"/>
      <c r="G306" s="290"/>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c r="FO306" s="23"/>
      <c r="FP306" s="23"/>
      <c r="FQ306" s="23"/>
      <c r="FR306" s="23"/>
      <c r="FS306" s="23"/>
      <c r="FT306" s="23"/>
      <c r="FU306" s="23"/>
      <c r="FV306" s="23"/>
      <c r="FW306" s="23"/>
      <c r="FX306" s="23"/>
      <c r="FY306" s="23"/>
      <c r="FZ306" s="23"/>
      <c r="GA306" s="23"/>
      <c r="GB306" s="23"/>
      <c r="GC306" s="23"/>
      <c r="GD306" s="23"/>
      <c r="GE306" s="23"/>
      <c r="GF306" s="23"/>
      <c r="GG306" s="23"/>
      <c r="GH306" s="23"/>
      <c r="GI306" s="23"/>
      <c r="GJ306" s="23"/>
      <c r="GK306" s="23"/>
      <c r="GL306" s="23"/>
      <c r="GM306" s="23"/>
      <c r="GN306" s="23"/>
      <c r="GO306" s="23"/>
      <c r="GP306" s="23"/>
      <c r="GQ306" s="23"/>
      <c r="GR306" s="23"/>
      <c r="GS306" s="23"/>
      <c r="GT306" s="23"/>
      <c r="GU306" s="23"/>
      <c r="GV306" s="23"/>
      <c r="GW306" s="23"/>
      <c r="GX306" s="23"/>
      <c r="GY306" s="23"/>
      <c r="GZ306" s="23"/>
      <c r="HA306" s="23"/>
      <c r="HB306" s="23"/>
      <c r="HC306" s="23"/>
      <c r="HD306" s="23"/>
      <c r="HE306" s="23"/>
      <c r="HF306" s="23"/>
      <c r="HG306" s="23"/>
      <c r="HH306" s="23"/>
      <c r="HI306" s="23"/>
      <c r="HJ306" s="23"/>
      <c r="HK306" s="23"/>
      <c r="HL306" s="23"/>
      <c r="HM306" s="23"/>
      <c r="HN306" s="23"/>
      <c r="HO306" s="23"/>
      <c r="HP306" s="23"/>
      <c r="HQ306" s="23"/>
      <c r="HR306" s="23"/>
      <c r="HS306" s="23"/>
      <c r="HT306" s="23"/>
      <c r="HU306" s="23"/>
      <c r="HV306" s="23"/>
      <c r="HW306" s="23"/>
      <c r="HX306" s="23"/>
      <c r="HY306" s="23"/>
      <c r="HZ306" s="23"/>
      <c r="IA306" s="23"/>
      <c r="IB306" s="23"/>
      <c r="IC306" s="23"/>
      <c r="ID306" s="23"/>
      <c r="IE306" s="23"/>
      <c r="IF306" s="23"/>
      <c r="IG306" s="23"/>
      <c r="IH306" s="23"/>
      <c r="II306" s="23"/>
      <c r="IJ306" s="23"/>
      <c r="IK306" s="23"/>
      <c r="IL306" s="23"/>
      <c r="IM306" s="23"/>
      <c r="IN306" s="23"/>
      <c r="IO306" s="23"/>
      <c r="IP306" s="23"/>
      <c r="IQ306" s="23"/>
      <c r="IR306" s="23"/>
      <c r="IS306" s="23"/>
      <c r="IT306" s="23"/>
      <c r="IU306" s="23"/>
    </row>
    <row r="307" spans="1:255" s="215" customFormat="1" ht="56.25" x14ac:dyDescent="0.2">
      <c r="A307" s="289">
        <v>5</v>
      </c>
      <c r="B307" s="254" t="s">
        <v>735</v>
      </c>
      <c r="C307" s="260" t="s">
        <v>736</v>
      </c>
      <c r="D307" s="256" t="s">
        <v>449</v>
      </c>
      <c r="E307" s="285">
        <v>0.78333333333333333</v>
      </c>
      <c r="F307" s="261"/>
      <c r="G307" s="290"/>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c r="FO307" s="23"/>
      <c r="FP307" s="23"/>
      <c r="FQ307" s="23"/>
      <c r="FR307" s="23"/>
      <c r="FS307" s="23"/>
      <c r="FT307" s="23"/>
      <c r="FU307" s="23"/>
      <c r="FV307" s="23"/>
      <c r="FW307" s="23"/>
      <c r="FX307" s="23"/>
      <c r="FY307" s="23"/>
      <c r="FZ307" s="23"/>
      <c r="GA307" s="23"/>
      <c r="GB307" s="23"/>
      <c r="GC307" s="23"/>
      <c r="GD307" s="23"/>
      <c r="GE307" s="23"/>
      <c r="GF307" s="23"/>
      <c r="GG307" s="23"/>
      <c r="GH307" s="23"/>
      <c r="GI307" s="23"/>
      <c r="GJ307" s="23"/>
      <c r="GK307" s="23"/>
      <c r="GL307" s="23"/>
      <c r="GM307" s="23"/>
      <c r="GN307" s="23"/>
      <c r="GO307" s="23"/>
      <c r="GP307" s="23"/>
      <c r="GQ307" s="23"/>
      <c r="GR307" s="23"/>
      <c r="GS307" s="23"/>
      <c r="GT307" s="23"/>
      <c r="GU307" s="23"/>
      <c r="GV307" s="23"/>
      <c r="GW307" s="23"/>
      <c r="GX307" s="23"/>
      <c r="GY307" s="23"/>
      <c r="GZ307" s="23"/>
      <c r="HA307" s="23"/>
      <c r="HB307" s="23"/>
      <c r="HC307" s="23"/>
      <c r="HD307" s="23"/>
      <c r="HE307" s="23"/>
      <c r="HF307" s="23"/>
      <c r="HG307" s="23"/>
      <c r="HH307" s="23"/>
      <c r="HI307" s="23"/>
      <c r="HJ307" s="23"/>
      <c r="HK307" s="23"/>
      <c r="HL307" s="23"/>
      <c r="HM307" s="23"/>
      <c r="HN307" s="23"/>
      <c r="HO307" s="23"/>
      <c r="HP307" s="23"/>
      <c r="HQ307" s="23"/>
      <c r="HR307" s="23"/>
      <c r="HS307" s="23"/>
      <c r="HT307" s="23"/>
      <c r="HU307" s="23"/>
      <c r="HV307" s="23"/>
      <c r="HW307" s="23"/>
      <c r="HX307" s="23"/>
      <c r="HY307" s="23"/>
      <c r="HZ307" s="23"/>
      <c r="IA307" s="23"/>
      <c r="IB307" s="23"/>
      <c r="IC307" s="23"/>
      <c r="ID307" s="23"/>
      <c r="IE307" s="23"/>
      <c r="IF307" s="23"/>
      <c r="IG307" s="23"/>
      <c r="IH307" s="23"/>
      <c r="II307" s="23"/>
      <c r="IJ307" s="23"/>
      <c r="IK307" s="23"/>
      <c r="IL307" s="23"/>
      <c r="IM307" s="23"/>
      <c r="IN307" s="23"/>
      <c r="IO307" s="23"/>
      <c r="IP307" s="23"/>
      <c r="IQ307" s="23"/>
      <c r="IR307" s="23"/>
      <c r="IS307" s="23"/>
      <c r="IT307" s="23"/>
      <c r="IU307" s="23"/>
    </row>
    <row r="308" spans="1:255" s="215" customFormat="1" ht="48" x14ac:dyDescent="0.2">
      <c r="A308" s="289">
        <v>6</v>
      </c>
      <c r="B308" s="254" t="s">
        <v>737</v>
      </c>
      <c r="C308" s="260" t="s">
        <v>738</v>
      </c>
      <c r="D308" s="256" t="s">
        <v>515</v>
      </c>
      <c r="E308" s="285">
        <v>0.78333333333333333</v>
      </c>
      <c r="F308" s="261"/>
      <c r="G308" s="290"/>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c r="FO308" s="23"/>
      <c r="FP308" s="23"/>
      <c r="FQ308" s="23"/>
      <c r="FR308" s="23"/>
      <c r="FS308" s="23"/>
      <c r="FT308" s="23"/>
      <c r="FU308" s="23"/>
      <c r="FV308" s="23"/>
      <c r="FW308" s="23"/>
      <c r="FX308" s="23"/>
      <c r="FY308" s="23"/>
      <c r="FZ308" s="23"/>
      <c r="GA308" s="23"/>
      <c r="GB308" s="23"/>
      <c r="GC308" s="23"/>
      <c r="GD308" s="23"/>
      <c r="GE308" s="23"/>
      <c r="GF308" s="23"/>
      <c r="GG308" s="23"/>
      <c r="GH308" s="23"/>
      <c r="GI308" s="23"/>
      <c r="GJ308" s="23"/>
      <c r="GK308" s="23"/>
      <c r="GL308" s="23"/>
      <c r="GM308" s="23"/>
      <c r="GN308" s="23"/>
      <c r="GO308" s="23"/>
      <c r="GP308" s="23"/>
      <c r="GQ308" s="23"/>
      <c r="GR308" s="23"/>
      <c r="GS308" s="23"/>
      <c r="GT308" s="23"/>
      <c r="GU308" s="23"/>
      <c r="GV308" s="23"/>
      <c r="GW308" s="23"/>
      <c r="GX308" s="23"/>
      <c r="GY308" s="23"/>
      <c r="GZ308" s="23"/>
      <c r="HA308" s="23"/>
      <c r="HB308" s="23"/>
      <c r="HC308" s="23"/>
      <c r="HD308" s="23"/>
      <c r="HE308" s="23"/>
      <c r="HF308" s="23"/>
      <c r="HG308" s="23"/>
      <c r="HH308" s="23"/>
      <c r="HI308" s="23"/>
      <c r="HJ308" s="23"/>
      <c r="HK308" s="23"/>
      <c r="HL308" s="23"/>
      <c r="HM308" s="23"/>
      <c r="HN308" s="23"/>
      <c r="HO308" s="23"/>
      <c r="HP308" s="23"/>
      <c r="HQ308" s="23"/>
      <c r="HR308" s="23"/>
      <c r="HS308" s="23"/>
      <c r="HT308" s="23"/>
      <c r="HU308" s="23"/>
      <c r="HV308" s="23"/>
      <c r="HW308" s="23"/>
      <c r="HX308" s="23"/>
      <c r="HY308" s="23"/>
      <c r="HZ308" s="23"/>
      <c r="IA308" s="23"/>
      <c r="IB308" s="23"/>
      <c r="IC308" s="23"/>
      <c r="ID308" s="23"/>
      <c r="IE308" s="23"/>
      <c r="IF308" s="23"/>
      <c r="IG308" s="23"/>
      <c r="IH308" s="23"/>
      <c r="II308" s="23"/>
      <c r="IJ308" s="23"/>
      <c r="IK308" s="23"/>
      <c r="IL308" s="23"/>
      <c r="IM308" s="23"/>
      <c r="IN308" s="23"/>
      <c r="IO308" s="23"/>
      <c r="IP308" s="23"/>
      <c r="IQ308" s="23"/>
      <c r="IR308" s="23"/>
      <c r="IS308" s="23"/>
      <c r="IT308" s="23"/>
      <c r="IU308" s="23"/>
    </row>
    <row r="309" spans="1:255" s="215" customFormat="1" ht="24" x14ac:dyDescent="0.2">
      <c r="A309" s="289">
        <v>7</v>
      </c>
      <c r="B309" s="254" t="s">
        <v>525</v>
      </c>
      <c r="C309" s="260" t="s">
        <v>526</v>
      </c>
      <c r="D309" s="256" t="s">
        <v>416</v>
      </c>
      <c r="E309" s="285">
        <v>0.7466666666666667</v>
      </c>
      <c r="F309" s="261"/>
      <c r="G309" s="290"/>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c r="FO309" s="23"/>
      <c r="FP309" s="23"/>
      <c r="FQ309" s="23"/>
      <c r="FR309" s="23"/>
      <c r="FS309" s="23"/>
      <c r="FT309" s="23"/>
      <c r="FU309" s="23"/>
      <c r="FV309" s="23"/>
      <c r="FW309" s="23"/>
      <c r="FX309" s="23"/>
      <c r="FY309" s="23"/>
      <c r="FZ309" s="23"/>
      <c r="GA309" s="23"/>
      <c r="GB309" s="23"/>
      <c r="GC309" s="23"/>
      <c r="GD309" s="23"/>
      <c r="GE309" s="23"/>
      <c r="GF309" s="23"/>
      <c r="GG309" s="23"/>
      <c r="GH309" s="23"/>
      <c r="GI309" s="23"/>
      <c r="GJ309" s="23"/>
      <c r="GK309" s="23"/>
      <c r="GL309" s="23"/>
      <c r="GM309" s="23"/>
      <c r="GN309" s="23"/>
      <c r="GO309" s="23"/>
      <c r="GP309" s="23"/>
      <c r="GQ309" s="23"/>
      <c r="GR309" s="23"/>
      <c r="GS309" s="23"/>
      <c r="GT309" s="23"/>
      <c r="GU309" s="23"/>
      <c r="GV309" s="23"/>
      <c r="GW309" s="23"/>
      <c r="GX309" s="23"/>
      <c r="GY309" s="23"/>
      <c r="GZ309" s="23"/>
      <c r="HA309" s="23"/>
      <c r="HB309" s="23"/>
      <c r="HC309" s="23"/>
      <c r="HD309" s="23"/>
      <c r="HE309" s="23"/>
      <c r="HF309" s="23"/>
      <c r="HG309" s="23"/>
      <c r="HH309" s="23"/>
      <c r="HI309" s="23"/>
      <c r="HJ309" s="23"/>
      <c r="HK309" s="23"/>
      <c r="HL309" s="23"/>
      <c r="HM309" s="23"/>
      <c r="HN309" s="23"/>
      <c r="HO309" s="23"/>
      <c r="HP309" s="23"/>
      <c r="HQ309" s="23"/>
      <c r="HR309" s="23"/>
      <c r="HS309" s="23"/>
      <c r="HT309" s="23"/>
      <c r="HU309" s="23"/>
      <c r="HV309" s="23"/>
      <c r="HW309" s="23"/>
      <c r="HX309" s="23"/>
      <c r="HY309" s="23"/>
      <c r="HZ309" s="23"/>
      <c r="IA309" s="23"/>
      <c r="IB309" s="23"/>
      <c r="IC309" s="23"/>
      <c r="ID309" s="23"/>
      <c r="IE309" s="23"/>
      <c r="IF309" s="23"/>
      <c r="IG309" s="23"/>
      <c r="IH309" s="23"/>
      <c r="II309" s="23"/>
      <c r="IJ309" s="23"/>
      <c r="IK309" s="23"/>
      <c r="IL309" s="23"/>
      <c r="IM309" s="23"/>
      <c r="IN309" s="23"/>
      <c r="IO309" s="23"/>
      <c r="IP309" s="23"/>
      <c r="IQ309" s="23"/>
      <c r="IR309" s="23"/>
      <c r="IS309" s="23"/>
      <c r="IT309" s="23"/>
      <c r="IU309" s="23"/>
    </row>
    <row r="310" spans="1:255" s="215" customFormat="1" ht="24" x14ac:dyDescent="0.2">
      <c r="A310" s="289">
        <v>8</v>
      </c>
      <c r="B310" s="254" t="s">
        <v>527</v>
      </c>
      <c r="C310" s="260" t="s">
        <v>528</v>
      </c>
      <c r="D310" s="256" t="s">
        <v>416</v>
      </c>
      <c r="E310" s="285">
        <v>0.7466666666666667</v>
      </c>
      <c r="F310" s="261"/>
      <c r="G310" s="290"/>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c r="EC310" s="23"/>
      <c r="ED310" s="23"/>
      <c r="EE310" s="23"/>
      <c r="EF310" s="23"/>
      <c r="EG310" s="23"/>
      <c r="EH310" s="23"/>
      <c r="EI310" s="23"/>
      <c r="EJ310" s="23"/>
      <c r="EK310" s="23"/>
      <c r="EL310" s="23"/>
      <c r="EM310" s="23"/>
      <c r="EN310" s="23"/>
      <c r="EO310" s="23"/>
      <c r="EP310" s="23"/>
      <c r="EQ310" s="23"/>
      <c r="ER310" s="23"/>
      <c r="ES310" s="23"/>
      <c r="ET310" s="23"/>
      <c r="EU310" s="23"/>
      <c r="EV310" s="23"/>
      <c r="EW310" s="23"/>
      <c r="EX310" s="23"/>
      <c r="EY310" s="23"/>
      <c r="EZ310" s="23"/>
      <c r="FA310" s="23"/>
      <c r="FB310" s="23"/>
      <c r="FC310" s="23"/>
      <c r="FD310" s="23"/>
      <c r="FE310" s="23"/>
      <c r="FF310" s="23"/>
      <c r="FG310" s="23"/>
      <c r="FH310" s="23"/>
      <c r="FI310" s="23"/>
      <c r="FJ310" s="23"/>
      <c r="FK310" s="23"/>
      <c r="FL310" s="23"/>
      <c r="FM310" s="23"/>
      <c r="FN310" s="23"/>
      <c r="FO310" s="23"/>
      <c r="FP310" s="23"/>
      <c r="FQ310" s="23"/>
      <c r="FR310" s="23"/>
      <c r="FS310" s="23"/>
      <c r="FT310" s="23"/>
      <c r="FU310" s="23"/>
      <c r="FV310" s="23"/>
      <c r="FW310" s="23"/>
      <c r="FX310" s="23"/>
      <c r="FY310" s="23"/>
      <c r="FZ310" s="23"/>
      <c r="GA310" s="23"/>
      <c r="GB310" s="23"/>
      <c r="GC310" s="23"/>
      <c r="GD310" s="23"/>
      <c r="GE310" s="23"/>
      <c r="GF310" s="23"/>
      <c r="GG310" s="23"/>
      <c r="GH310" s="23"/>
      <c r="GI310" s="23"/>
      <c r="GJ310" s="23"/>
      <c r="GK310" s="23"/>
      <c r="GL310" s="23"/>
      <c r="GM310" s="23"/>
      <c r="GN310" s="23"/>
      <c r="GO310" s="23"/>
      <c r="GP310" s="23"/>
      <c r="GQ310" s="23"/>
      <c r="GR310" s="23"/>
      <c r="GS310" s="23"/>
      <c r="GT310" s="23"/>
      <c r="GU310" s="23"/>
      <c r="GV310" s="23"/>
      <c r="GW310" s="23"/>
      <c r="GX310" s="23"/>
      <c r="GY310" s="23"/>
      <c r="GZ310" s="23"/>
      <c r="HA310" s="23"/>
      <c r="HB310" s="23"/>
      <c r="HC310" s="23"/>
      <c r="HD310" s="23"/>
      <c r="HE310" s="23"/>
      <c r="HF310" s="23"/>
      <c r="HG310" s="23"/>
      <c r="HH310" s="23"/>
      <c r="HI310" s="23"/>
      <c r="HJ310" s="23"/>
      <c r="HK310" s="23"/>
      <c r="HL310" s="23"/>
      <c r="HM310" s="23"/>
      <c r="HN310" s="23"/>
      <c r="HO310" s="23"/>
      <c r="HP310" s="23"/>
      <c r="HQ310" s="23"/>
      <c r="HR310" s="23"/>
      <c r="HS310" s="23"/>
      <c r="HT310" s="23"/>
      <c r="HU310" s="23"/>
      <c r="HV310" s="23"/>
      <c r="HW310" s="23"/>
      <c r="HX310" s="23"/>
      <c r="HY310" s="23"/>
      <c r="HZ310" s="23"/>
      <c r="IA310" s="23"/>
      <c r="IB310" s="23"/>
      <c r="IC310" s="23"/>
      <c r="ID310" s="23"/>
      <c r="IE310" s="23"/>
      <c r="IF310" s="23"/>
      <c r="IG310" s="23"/>
      <c r="IH310" s="23"/>
      <c r="II310" s="23"/>
      <c r="IJ310" s="23"/>
      <c r="IK310" s="23"/>
      <c r="IL310" s="23"/>
      <c r="IM310" s="23"/>
      <c r="IN310" s="23"/>
      <c r="IO310" s="23"/>
      <c r="IP310" s="23"/>
      <c r="IQ310" s="23"/>
      <c r="IR310" s="23"/>
      <c r="IS310" s="23"/>
      <c r="IT310" s="23"/>
      <c r="IU310" s="23"/>
    </row>
    <row r="311" spans="1:255" s="215" customFormat="1" ht="22.5" x14ac:dyDescent="0.2">
      <c r="A311" s="289">
        <v>9</v>
      </c>
      <c r="B311" s="254" t="s">
        <v>605</v>
      </c>
      <c r="C311" s="260" t="s">
        <v>742</v>
      </c>
      <c r="D311" s="256" t="s">
        <v>416</v>
      </c>
      <c r="E311" s="257">
        <v>0.72000000000000008</v>
      </c>
      <c r="F311" s="261"/>
      <c r="G311" s="290"/>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c r="EC311" s="23"/>
      <c r="ED311" s="23"/>
      <c r="EE311" s="23"/>
      <c r="EF311" s="23"/>
      <c r="EG311" s="23"/>
      <c r="EH311" s="23"/>
      <c r="EI311" s="23"/>
      <c r="EJ311" s="23"/>
      <c r="EK311" s="23"/>
      <c r="EL311" s="23"/>
      <c r="EM311" s="23"/>
      <c r="EN311" s="23"/>
      <c r="EO311" s="23"/>
      <c r="EP311" s="23"/>
      <c r="EQ311" s="23"/>
      <c r="ER311" s="23"/>
      <c r="ES311" s="23"/>
      <c r="ET311" s="23"/>
      <c r="EU311" s="23"/>
      <c r="EV311" s="23"/>
      <c r="EW311" s="23"/>
      <c r="EX311" s="23"/>
      <c r="EY311" s="23"/>
      <c r="EZ311" s="23"/>
      <c r="FA311" s="23"/>
      <c r="FB311" s="23"/>
      <c r="FC311" s="23"/>
      <c r="FD311" s="23"/>
      <c r="FE311" s="23"/>
      <c r="FF311" s="23"/>
      <c r="FG311" s="23"/>
      <c r="FH311" s="23"/>
      <c r="FI311" s="23"/>
      <c r="FJ311" s="23"/>
      <c r="FK311" s="23"/>
      <c r="FL311" s="23"/>
      <c r="FM311" s="23"/>
      <c r="FN311" s="23"/>
      <c r="FO311" s="23"/>
      <c r="FP311" s="23"/>
      <c r="FQ311" s="23"/>
      <c r="FR311" s="23"/>
      <c r="FS311" s="23"/>
      <c r="FT311" s="23"/>
      <c r="FU311" s="23"/>
      <c r="FV311" s="23"/>
      <c r="FW311" s="23"/>
      <c r="FX311" s="23"/>
      <c r="FY311" s="23"/>
      <c r="FZ311" s="23"/>
      <c r="GA311" s="23"/>
      <c r="GB311" s="23"/>
      <c r="GC311" s="23"/>
      <c r="GD311" s="23"/>
      <c r="GE311" s="23"/>
      <c r="GF311" s="23"/>
      <c r="GG311" s="23"/>
      <c r="GH311" s="23"/>
      <c r="GI311" s="23"/>
      <c r="GJ311" s="23"/>
      <c r="GK311" s="23"/>
      <c r="GL311" s="23"/>
      <c r="GM311" s="23"/>
      <c r="GN311" s="23"/>
      <c r="GO311" s="23"/>
      <c r="GP311" s="23"/>
      <c r="GQ311" s="23"/>
      <c r="GR311" s="23"/>
      <c r="GS311" s="23"/>
      <c r="GT311" s="23"/>
      <c r="GU311" s="23"/>
      <c r="GV311" s="23"/>
      <c r="GW311" s="23"/>
      <c r="GX311" s="23"/>
      <c r="GY311" s="23"/>
      <c r="GZ311" s="23"/>
      <c r="HA311" s="23"/>
      <c r="HB311" s="23"/>
      <c r="HC311" s="23"/>
      <c r="HD311" s="23"/>
      <c r="HE311" s="23"/>
      <c r="HF311" s="23"/>
      <c r="HG311" s="23"/>
      <c r="HH311" s="23"/>
      <c r="HI311" s="23"/>
      <c r="HJ311" s="23"/>
      <c r="HK311" s="23"/>
      <c r="HL311" s="23"/>
      <c r="HM311" s="23"/>
      <c r="HN311" s="23"/>
      <c r="HO311" s="23"/>
      <c r="HP311" s="23"/>
      <c r="HQ311" s="23"/>
      <c r="HR311" s="23"/>
      <c r="HS311" s="23"/>
      <c r="HT311" s="23"/>
      <c r="HU311" s="23"/>
      <c r="HV311" s="23"/>
      <c r="HW311" s="23"/>
      <c r="HX311" s="23"/>
      <c r="HY311" s="23"/>
      <c r="HZ311" s="23"/>
      <c r="IA311" s="23"/>
      <c r="IB311" s="23"/>
      <c r="IC311" s="23"/>
      <c r="ID311" s="23"/>
      <c r="IE311" s="23"/>
      <c r="IF311" s="23"/>
      <c r="IG311" s="23"/>
      <c r="IH311" s="23"/>
      <c r="II311" s="23"/>
      <c r="IJ311" s="23"/>
      <c r="IK311" s="23"/>
      <c r="IL311" s="23"/>
      <c r="IM311" s="23"/>
      <c r="IN311" s="23"/>
      <c r="IO311" s="23"/>
      <c r="IP311" s="23"/>
      <c r="IQ311" s="23"/>
      <c r="IR311" s="23"/>
      <c r="IS311" s="23"/>
      <c r="IT311" s="23"/>
      <c r="IU311" s="23"/>
    </row>
    <row r="312" spans="1:255" s="215" customFormat="1" ht="36" x14ac:dyDescent="0.2">
      <c r="A312" s="289">
        <v>10</v>
      </c>
      <c r="B312" s="254" t="s">
        <v>538</v>
      </c>
      <c r="C312" s="260" t="s">
        <v>539</v>
      </c>
      <c r="D312" s="256" t="s">
        <v>416</v>
      </c>
      <c r="E312" s="285">
        <v>0.69666666666666666</v>
      </c>
      <c r="F312" s="261"/>
      <c r="G312" s="290"/>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c r="EC312" s="23"/>
      <c r="ED312" s="23"/>
      <c r="EE312" s="23"/>
      <c r="EF312" s="23"/>
      <c r="EG312" s="23"/>
      <c r="EH312" s="23"/>
      <c r="EI312" s="23"/>
      <c r="EJ312" s="23"/>
      <c r="EK312" s="23"/>
      <c r="EL312" s="23"/>
      <c r="EM312" s="23"/>
      <c r="EN312" s="23"/>
      <c r="EO312" s="23"/>
      <c r="EP312" s="23"/>
      <c r="EQ312" s="23"/>
      <c r="ER312" s="23"/>
      <c r="ES312" s="23"/>
      <c r="ET312" s="23"/>
      <c r="EU312" s="23"/>
      <c r="EV312" s="23"/>
      <c r="EW312" s="23"/>
      <c r="EX312" s="23"/>
      <c r="EY312" s="23"/>
      <c r="EZ312" s="23"/>
      <c r="FA312" s="23"/>
      <c r="FB312" s="23"/>
      <c r="FC312" s="23"/>
      <c r="FD312" s="23"/>
      <c r="FE312" s="23"/>
      <c r="FF312" s="23"/>
      <c r="FG312" s="23"/>
      <c r="FH312" s="23"/>
      <c r="FI312" s="23"/>
      <c r="FJ312" s="23"/>
      <c r="FK312" s="23"/>
      <c r="FL312" s="23"/>
      <c r="FM312" s="23"/>
      <c r="FN312" s="23"/>
      <c r="FO312" s="23"/>
      <c r="FP312" s="23"/>
      <c r="FQ312" s="23"/>
      <c r="FR312" s="23"/>
      <c r="FS312" s="23"/>
      <c r="FT312" s="23"/>
      <c r="FU312" s="23"/>
      <c r="FV312" s="23"/>
      <c r="FW312" s="23"/>
      <c r="FX312" s="23"/>
      <c r="FY312" s="23"/>
      <c r="FZ312" s="23"/>
      <c r="GA312" s="23"/>
      <c r="GB312" s="23"/>
      <c r="GC312" s="23"/>
      <c r="GD312" s="23"/>
      <c r="GE312" s="23"/>
      <c r="GF312" s="23"/>
      <c r="GG312" s="23"/>
      <c r="GH312" s="23"/>
      <c r="GI312" s="23"/>
      <c r="GJ312" s="23"/>
      <c r="GK312" s="23"/>
      <c r="GL312" s="23"/>
      <c r="GM312" s="23"/>
      <c r="GN312" s="23"/>
      <c r="GO312" s="23"/>
      <c r="GP312" s="23"/>
      <c r="GQ312" s="23"/>
      <c r="GR312" s="23"/>
      <c r="GS312" s="23"/>
      <c r="GT312" s="23"/>
      <c r="GU312" s="23"/>
      <c r="GV312" s="23"/>
      <c r="GW312" s="23"/>
      <c r="GX312" s="23"/>
      <c r="GY312" s="23"/>
      <c r="GZ312" s="23"/>
      <c r="HA312" s="23"/>
      <c r="HB312" s="23"/>
      <c r="HC312" s="23"/>
      <c r="HD312" s="23"/>
      <c r="HE312" s="23"/>
      <c r="HF312" s="23"/>
      <c r="HG312" s="23"/>
      <c r="HH312" s="23"/>
      <c r="HI312" s="23"/>
      <c r="HJ312" s="23"/>
      <c r="HK312" s="23"/>
      <c r="HL312" s="23"/>
      <c r="HM312" s="23"/>
      <c r="HN312" s="23"/>
      <c r="HO312" s="23"/>
      <c r="HP312" s="23"/>
      <c r="HQ312" s="23"/>
      <c r="HR312" s="23"/>
      <c r="HS312" s="23"/>
      <c r="HT312" s="23"/>
      <c r="HU312" s="23"/>
      <c r="HV312" s="23"/>
      <c r="HW312" s="23"/>
      <c r="HX312" s="23"/>
      <c r="HY312" s="23"/>
      <c r="HZ312" s="23"/>
      <c r="IA312" s="23"/>
      <c r="IB312" s="23"/>
      <c r="IC312" s="23"/>
      <c r="ID312" s="23"/>
      <c r="IE312" s="23"/>
      <c r="IF312" s="23"/>
      <c r="IG312" s="23"/>
      <c r="IH312" s="23"/>
      <c r="II312" s="23"/>
      <c r="IJ312" s="23"/>
      <c r="IK312" s="23"/>
      <c r="IL312" s="23"/>
      <c r="IM312" s="23"/>
      <c r="IN312" s="23"/>
      <c r="IO312" s="23"/>
      <c r="IP312" s="23"/>
      <c r="IQ312" s="23"/>
      <c r="IR312" s="23"/>
      <c r="IS312" s="23"/>
      <c r="IT312" s="23"/>
      <c r="IU312" s="23"/>
    </row>
    <row r="313" spans="1:255" s="215" customFormat="1" ht="45" x14ac:dyDescent="0.2">
      <c r="A313" s="289">
        <v>11</v>
      </c>
      <c r="B313" s="254" t="s">
        <v>767</v>
      </c>
      <c r="C313" s="260" t="s">
        <v>768</v>
      </c>
      <c r="D313" s="256" t="s">
        <v>425</v>
      </c>
      <c r="E313" s="257">
        <v>0.69</v>
      </c>
      <c r="F313" s="261"/>
      <c r="G313" s="290"/>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c r="EC313" s="23"/>
      <c r="ED313" s="23"/>
      <c r="EE313" s="23"/>
      <c r="EF313" s="23"/>
      <c r="EG313" s="23"/>
      <c r="EH313" s="23"/>
      <c r="EI313" s="23"/>
      <c r="EJ313" s="23"/>
      <c r="EK313" s="23"/>
      <c r="EL313" s="23"/>
      <c r="EM313" s="23"/>
      <c r="EN313" s="23"/>
      <c r="EO313" s="23"/>
      <c r="EP313" s="23"/>
      <c r="EQ313" s="23"/>
      <c r="ER313" s="23"/>
      <c r="ES313" s="23"/>
      <c r="ET313" s="23"/>
      <c r="EU313" s="23"/>
      <c r="EV313" s="23"/>
      <c r="EW313" s="23"/>
      <c r="EX313" s="23"/>
      <c r="EY313" s="23"/>
      <c r="EZ313" s="23"/>
      <c r="FA313" s="23"/>
      <c r="FB313" s="23"/>
      <c r="FC313" s="23"/>
      <c r="FD313" s="23"/>
      <c r="FE313" s="23"/>
      <c r="FF313" s="23"/>
      <c r="FG313" s="23"/>
      <c r="FH313" s="23"/>
      <c r="FI313" s="23"/>
      <c r="FJ313" s="23"/>
      <c r="FK313" s="23"/>
      <c r="FL313" s="23"/>
      <c r="FM313" s="23"/>
      <c r="FN313" s="23"/>
      <c r="FO313" s="23"/>
      <c r="FP313" s="23"/>
      <c r="FQ313" s="23"/>
      <c r="FR313" s="23"/>
      <c r="FS313" s="23"/>
      <c r="FT313" s="23"/>
      <c r="FU313" s="23"/>
      <c r="FV313" s="23"/>
      <c r="FW313" s="23"/>
      <c r="FX313" s="23"/>
      <c r="FY313" s="23"/>
      <c r="FZ313" s="23"/>
      <c r="GA313" s="23"/>
      <c r="GB313" s="23"/>
      <c r="GC313" s="23"/>
      <c r="GD313" s="23"/>
      <c r="GE313" s="23"/>
      <c r="GF313" s="23"/>
      <c r="GG313" s="23"/>
      <c r="GH313" s="23"/>
      <c r="GI313" s="23"/>
      <c r="GJ313" s="23"/>
      <c r="GK313" s="23"/>
      <c r="GL313" s="23"/>
      <c r="GM313" s="23"/>
      <c r="GN313" s="23"/>
      <c r="GO313" s="23"/>
      <c r="GP313" s="23"/>
      <c r="GQ313" s="23"/>
      <c r="GR313" s="23"/>
      <c r="GS313" s="23"/>
      <c r="GT313" s="23"/>
      <c r="GU313" s="23"/>
      <c r="GV313" s="23"/>
      <c r="GW313" s="23"/>
      <c r="GX313" s="23"/>
      <c r="GY313" s="23"/>
      <c r="GZ313" s="23"/>
      <c r="HA313" s="23"/>
      <c r="HB313" s="23"/>
      <c r="HC313" s="23"/>
      <c r="HD313" s="23"/>
      <c r="HE313" s="23"/>
      <c r="HF313" s="23"/>
      <c r="HG313" s="23"/>
      <c r="HH313" s="23"/>
      <c r="HI313" s="23"/>
      <c r="HJ313" s="23"/>
      <c r="HK313" s="23"/>
      <c r="HL313" s="23"/>
      <c r="HM313" s="23"/>
      <c r="HN313" s="23"/>
      <c r="HO313" s="23"/>
      <c r="HP313" s="23"/>
      <c r="HQ313" s="23"/>
      <c r="HR313" s="23"/>
      <c r="HS313" s="23"/>
      <c r="HT313" s="23"/>
      <c r="HU313" s="23"/>
      <c r="HV313" s="23"/>
      <c r="HW313" s="23"/>
      <c r="HX313" s="23"/>
      <c r="HY313" s="23"/>
      <c r="HZ313" s="23"/>
      <c r="IA313" s="23"/>
      <c r="IB313" s="23"/>
      <c r="IC313" s="23"/>
      <c r="ID313" s="23"/>
      <c r="IE313" s="23"/>
      <c r="IF313" s="23"/>
      <c r="IG313" s="23"/>
      <c r="IH313" s="23"/>
      <c r="II313" s="23"/>
      <c r="IJ313" s="23"/>
      <c r="IK313" s="23"/>
      <c r="IL313" s="23"/>
      <c r="IM313" s="23"/>
      <c r="IN313" s="23"/>
      <c r="IO313" s="23"/>
      <c r="IP313" s="23"/>
      <c r="IQ313" s="23"/>
      <c r="IR313" s="23"/>
      <c r="IS313" s="23"/>
      <c r="IT313" s="23"/>
      <c r="IU313" s="23"/>
    </row>
    <row r="314" spans="1:255" s="215" customFormat="1" ht="45" x14ac:dyDescent="0.2">
      <c r="A314" s="289">
        <v>12</v>
      </c>
      <c r="B314" s="254" t="s">
        <v>769</v>
      </c>
      <c r="C314" s="260" t="s">
        <v>770</v>
      </c>
      <c r="D314" s="256" t="s">
        <v>425</v>
      </c>
      <c r="E314" s="257">
        <v>13.909999999999998</v>
      </c>
      <c r="F314" s="261"/>
      <c r="G314" s="290"/>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c r="EC314" s="23"/>
      <c r="ED314" s="23"/>
      <c r="EE314" s="23"/>
      <c r="EF314" s="23"/>
      <c r="EG314" s="23"/>
      <c r="EH314" s="23"/>
      <c r="EI314" s="23"/>
      <c r="EJ314" s="23"/>
      <c r="EK314" s="23"/>
      <c r="EL314" s="23"/>
      <c r="EM314" s="23"/>
      <c r="EN314" s="23"/>
      <c r="EO314" s="23"/>
      <c r="EP314" s="23"/>
      <c r="EQ314" s="23"/>
      <c r="ER314" s="23"/>
      <c r="ES314" s="23"/>
      <c r="ET314" s="23"/>
      <c r="EU314" s="23"/>
      <c r="EV314" s="23"/>
      <c r="EW314" s="23"/>
      <c r="EX314" s="23"/>
      <c r="EY314" s="23"/>
      <c r="EZ314" s="23"/>
      <c r="FA314" s="23"/>
      <c r="FB314" s="23"/>
      <c r="FC314" s="23"/>
      <c r="FD314" s="23"/>
      <c r="FE314" s="23"/>
      <c r="FF314" s="23"/>
      <c r="FG314" s="23"/>
      <c r="FH314" s="23"/>
      <c r="FI314" s="23"/>
      <c r="FJ314" s="23"/>
      <c r="FK314" s="23"/>
      <c r="FL314" s="23"/>
      <c r="FM314" s="23"/>
      <c r="FN314" s="23"/>
      <c r="FO314" s="23"/>
      <c r="FP314" s="23"/>
      <c r="FQ314" s="23"/>
      <c r="FR314" s="23"/>
      <c r="FS314" s="23"/>
      <c r="FT314" s="23"/>
      <c r="FU314" s="23"/>
      <c r="FV314" s="23"/>
      <c r="FW314" s="23"/>
      <c r="FX314" s="23"/>
      <c r="FY314" s="23"/>
      <c r="FZ314" s="23"/>
      <c r="GA314" s="23"/>
      <c r="GB314" s="23"/>
      <c r="GC314" s="23"/>
      <c r="GD314" s="23"/>
      <c r="GE314" s="23"/>
      <c r="GF314" s="23"/>
      <c r="GG314" s="23"/>
      <c r="GH314" s="23"/>
      <c r="GI314" s="23"/>
      <c r="GJ314" s="23"/>
      <c r="GK314" s="23"/>
      <c r="GL314" s="23"/>
      <c r="GM314" s="23"/>
      <c r="GN314" s="23"/>
      <c r="GO314" s="23"/>
      <c r="GP314" s="23"/>
      <c r="GQ314" s="23"/>
      <c r="GR314" s="23"/>
      <c r="GS314" s="23"/>
      <c r="GT314" s="23"/>
      <c r="GU314" s="23"/>
      <c r="GV314" s="23"/>
      <c r="GW314" s="23"/>
      <c r="GX314" s="23"/>
      <c r="GY314" s="23"/>
      <c r="GZ314" s="23"/>
      <c r="HA314" s="23"/>
      <c r="HB314" s="23"/>
      <c r="HC314" s="23"/>
      <c r="HD314" s="23"/>
      <c r="HE314" s="23"/>
      <c r="HF314" s="23"/>
      <c r="HG314" s="23"/>
      <c r="HH314" s="23"/>
      <c r="HI314" s="23"/>
      <c r="HJ314" s="23"/>
      <c r="HK314" s="23"/>
      <c r="HL314" s="23"/>
      <c r="HM314" s="23"/>
      <c r="HN314" s="23"/>
      <c r="HO314" s="23"/>
      <c r="HP314" s="23"/>
      <c r="HQ314" s="23"/>
      <c r="HR314" s="23"/>
      <c r="HS314" s="23"/>
      <c r="HT314" s="23"/>
      <c r="HU314" s="23"/>
      <c r="HV314" s="23"/>
      <c r="HW314" s="23"/>
      <c r="HX314" s="23"/>
      <c r="HY314" s="23"/>
      <c r="HZ314" s="23"/>
      <c r="IA314" s="23"/>
      <c r="IB314" s="23"/>
      <c r="IC314" s="23"/>
      <c r="ID314" s="23"/>
      <c r="IE314" s="23"/>
      <c r="IF314" s="23"/>
      <c r="IG314" s="23"/>
      <c r="IH314" s="23"/>
      <c r="II314" s="23"/>
      <c r="IJ314" s="23"/>
      <c r="IK314" s="23"/>
      <c r="IL314" s="23"/>
      <c r="IM314" s="23"/>
      <c r="IN314" s="23"/>
      <c r="IO314" s="23"/>
      <c r="IP314" s="23"/>
      <c r="IQ314" s="23"/>
      <c r="IR314" s="23"/>
      <c r="IS314" s="23"/>
      <c r="IT314" s="23"/>
      <c r="IU314" s="23"/>
    </row>
    <row r="315" spans="1:255" s="215" customFormat="1" ht="12.75" customHeight="1" x14ac:dyDescent="0.2">
      <c r="A315" s="367" t="s">
        <v>732</v>
      </c>
      <c r="B315" s="368"/>
      <c r="C315" s="368"/>
      <c r="D315" s="368"/>
      <c r="E315" s="368"/>
      <c r="F315" s="368"/>
      <c r="G315" s="369"/>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CM315" s="23"/>
      <c r="CN315" s="23"/>
      <c r="CO315" s="23"/>
      <c r="CP315" s="23"/>
      <c r="CQ315" s="23"/>
      <c r="CR315" s="23"/>
      <c r="CS315" s="23"/>
      <c r="CT315" s="23"/>
      <c r="CU315" s="23"/>
      <c r="CV315" s="23"/>
      <c r="CW315" s="23"/>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c r="EB315" s="23"/>
      <c r="EC315" s="23"/>
      <c r="ED315" s="23"/>
      <c r="EE315" s="23"/>
      <c r="EF315" s="23"/>
      <c r="EG315" s="23"/>
      <c r="EH315" s="23"/>
      <c r="EI315" s="23"/>
      <c r="EJ315" s="23"/>
      <c r="EK315" s="23"/>
      <c r="EL315" s="23"/>
      <c r="EM315" s="23"/>
      <c r="EN315" s="23"/>
      <c r="EO315" s="23"/>
      <c r="EP315" s="23"/>
      <c r="EQ315" s="23"/>
      <c r="ER315" s="23"/>
      <c r="ES315" s="23"/>
      <c r="ET315" s="23"/>
      <c r="EU315" s="23"/>
      <c r="EV315" s="23"/>
      <c r="EW315" s="23"/>
      <c r="EX315" s="23"/>
      <c r="EY315" s="23"/>
      <c r="EZ315" s="23"/>
      <c r="FA315" s="23"/>
      <c r="FB315" s="23"/>
      <c r="FC315" s="23"/>
      <c r="FD315" s="23"/>
      <c r="FE315" s="23"/>
      <c r="FF315" s="23"/>
      <c r="FG315" s="23"/>
      <c r="FH315" s="23"/>
      <c r="FI315" s="23"/>
      <c r="FJ315" s="23"/>
      <c r="FK315" s="23"/>
      <c r="FL315" s="23"/>
      <c r="FM315" s="23"/>
      <c r="FN315" s="23"/>
      <c r="FO315" s="23"/>
      <c r="FP315" s="23"/>
      <c r="FQ315" s="23"/>
      <c r="FR315" s="23"/>
      <c r="FS315" s="23"/>
      <c r="FT315" s="23"/>
      <c r="FU315" s="23"/>
      <c r="FV315" s="23"/>
      <c r="FW315" s="23"/>
      <c r="FX315" s="23"/>
      <c r="FY315" s="23"/>
      <c r="FZ315" s="23"/>
      <c r="GA315" s="23"/>
      <c r="GB315" s="23"/>
      <c r="GC315" s="23"/>
      <c r="GD315" s="23"/>
      <c r="GE315" s="23"/>
      <c r="GF315" s="23"/>
      <c r="GG315" s="23"/>
      <c r="GH315" s="23"/>
      <c r="GI315" s="23"/>
      <c r="GJ315" s="23"/>
      <c r="GK315" s="23"/>
      <c r="GL315" s="23"/>
      <c r="GM315" s="23"/>
      <c r="GN315" s="23"/>
      <c r="GO315" s="23"/>
      <c r="GP315" s="23"/>
      <c r="GQ315" s="23"/>
      <c r="GR315" s="23"/>
      <c r="GS315" s="23"/>
      <c r="GT315" s="23"/>
      <c r="GU315" s="23"/>
      <c r="GV315" s="23"/>
      <c r="GW315" s="23"/>
      <c r="GX315" s="23"/>
      <c r="GY315" s="23"/>
      <c r="GZ315" s="23"/>
      <c r="HA315" s="23"/>
      <c r="HB315" s="23"/>
      <c r="HC315" s="23"/>
      <c r="HD315" s="23"/>
      <c r="HE315" s="23"/>
      <c r="HF315" s="23"/>
      <c r="HG315" s="23"/>
      <c r="HH315" s="23"/>
      <c r="HI315" s="23"/>
      <c r="HJ315" s="23"/>
      <c r="HK315" s="23"/>
      <c r="HL315" s="23"/>
      <c r="HM315" s="23"/>
      <c r="HN315" s="23"/>
      <c r="HO315" s="23"/>
      <c r="HP315" s="23"/>
      <c r="HQ315" s="23"/>
      <c r="HR315" s="23"/>
      <c r="HS315" s="23"/>
      <c r="HT315" s="23"/>
      <c r="HU315" s="23"/>
      <c r="HV315" s="23"/>
      <c r="HW315" s="23"/>
      <c r="HX315" s="23"/>
      <c r="HY315" s="23"/>
      <c r="HZ315" s="23"/>
      <c r="IA315" s="23"/>
      <c r="IB315" s="23"/>
      <c r="IC315" s="23"/>
      <c r="ID315" s="23"/>
      <c r="IE315" s="23"/>
      <c r="IF315" s="23"/>
      <c r="IG315" s="23"/>
      <c r="IH315" s="23"/>
      <c r="II315" s="23"/>
      <c r="IJ315" s="23"/>
      <c r="IK315" s="23"/>
      <c r="IL315" s="23"/>
      <c r="IM315" s="23"/>
      <c r="IN315" s="23"/>
      <c r="IO315" s="23"/>
      <c r="IP315" s="23"/>
      <c r="IQ315" s="23"/>
      <c r="IR315" s="23"/>
      <c r="IS315" s="23"/>
      <c r="IT315" s="23"/>
      <c r="IU315" s="23"/>
    </row>
    <row r="316" spans="1:255" ht="17.25" thickBot="1" x14ac:dyDescent="0.35">
      <c r="A316" s="265"/>
      <c r="B316" s="265"/>
      <c r="C316" s="381" t="s">
        <v>637</v>
      </c>
      <c r="D316" s="381"/>
      <c r="E316" s="381"/>
      <c r="F316" s="381"/>
      <c r="G316" s="288"/>
    </row>
    <row r="317" spans="1:255" x14ac:dyDescent="0.3">
      <c r="C317" s="266"/>
      <c r="G317" s="268"/>
    </row>
    <row r="318" spans="1:255" x14ac:dyDescent="0.3">
      <c r="A318" s="269"/>
      <c r="B318" s="270" t="s">
        <v>780</v>
      </c>
      <c r="C318" s="269"/>
      <c r="D318" s="269"/>
      <c r="E318" s="269"/>
    </row>
    <row r="319" spans="1:255" ht="28.5" customHeight="1" x14ac:dyDescent="0.3">
      <c r="A319" s="269"/>
      <c r="B319" s="398" t="s">
        <v>775</v>
      </c>
      <c r="C319" s="398"/>
      <c r="D319" s="398"/>
      <c r="E319" s="398"/>
      <c r="F319" s="398"/>
      <c r="G319" s="398"/>
    </row>
    <row r="320" spans="1:255" x14ac:dyDescent="0.3">
      <c r="A320" s="269"/>
      <c r="B320" s="400" t="s">
        <v>774</v>
      </c>
      <c r="C320" s="400"/>
      <c r="D320" s="400"/>
      <c r="E320" s="271"/>
    </row>
    <row r="321" spans="1:8" s="291" customFormat="1" x14ac:dyDescent="0.3">
      <c r="A321" s="270"/>
      <c r="B321" s="274" t="s">
        <v>607</v>
      </c>
      <c r="C321" s="274"/>
      <c r="D321" s="274"/>
      <c r="E321" s="271"/>
      <c r="F321" s="267"/>
      <c r="G321" s="267"/>
      <c r="H321" s="292"/>
    </row>
    <row r="322" spans="1:8" s="291" customFormat="1" x14ac:dyDescent="0.3">
      <c r="A322" s="224"/>
      <c r="B322" s="274" t="s">
        <v>608</v>
      </c>
      <c r="C322" s="272"/>
      <c r="D322" s="272"/>
      <c r="E322" s="273"/>
      <c r="F322" s="267"/>
      <c r="G322" s="267"/>
      <c r="H322" s="292"/>
    </row>
    <row r="323" spans="1:8" s="291" customFormat="1" x14ac:dyDescent="0.3">
      <c r="A323" s="224"/>
      <c r="B323" s="274" t="s">
        <v>609</v>
      </c>
      <c r="C323" s="272"/>
      <c r="D323" s="272"/>
      <c r="E323" s="273"/>
      <c r="F323" s="267"/>
      <c r="G323" s="267"/>
      <c r="H323" s="292"/>
    </row>
    <row r="324" spans="1:8" s="291" customFormat="1" x14ac:dyDescent="0.3">
      <c r="A324" s="224"/>
      <c r="B324" s="274" t="s">
        <v>610</v>
      </c>
      <c r="C324" s="272"/>
      <c r="D324" s="272"/>
      <c r="E324" s="273"/>
      <c r="F324" s="267"/>
      <c r="G324" s="267"/>
      <c r="H324" s="292"/>
    </row>
    <row r="325" spans="1:8" s="291" customFormat="1" x14ac:dyDescent="0.3">
      <c r="A325" s="224"/>
      <c r="B325" s="401" t="s">
        <v>611</v>
      </c>
      <c r="C325" s="401"/>
      <c r="D325" s="401"/>
      <c r="E325" s="401"/>
      <c r="F325" s="267"/>
      <c r="G325" s="267"/>
      <c r="H325" s="292"/>
    </row>
    <row r="326" spans="1:8" s="291" customFormat="1" x14ac:dyDescent="0.3">
      <c r="A326" s="224"/>
      <c r="B326" s="274" t="s">
        <v>612</v>
      </c>
      <c r="C326" s="272"/>
      <c r="D326" s="272"/>
      <c r="E326" s="273"/>
      <c r="F326" s="267"/>
      <c r="G326" s="267"/>
      <c r="H326" s="292"/>
    </row>
    <row r="327" spans="1:8" s="291" customFormat="1" x14ac:dyDescent="0.3">
      <c r="A327" s="224"/>
      <c r="B327" s="274" t="s">
        <v>613</v>
      </c>
      <c r="C327" s="272"/>
      <c r="D327" s="272"/>
      <c r="E327" s="273"/>
      <c r="F327" s="267"/>
      <c r="G327" s="267"/>
      <c r="H327" s="292"/>
    </row>
    <row r="328" spans="1:8" s="291" customFormat="1" x14ac:dyDescent="0.3">
      <c r="A328" s="224"/>
      <c r="B328" s="274" t="s">
        <v>634</v>
      </c>
      <c r="C328" s="272"/>
      <c r="D328" s="272"/>
      <c r="E328" s="273"/>
      <c r="F328" s="267"/>
      <c r="G328" s="267"/>
      <c r="H328" s="292"/>
    </row>
    <row r="329" spans="1:8" s="291" customFormat="1" x14ac:dyDescent="0.3">
      <c r="A329" s="224"/>
      <c r="B329" s="274" t="s">
        <v>614</v>
      </c>
      <c r="C329" s="272"/>
      <c r="D329" s="272"/>
      <c r="E329" s="273"/>
      <c r="F329" s="267"/>
      <c r="G329" s="267"/>
      <c r="H329" s="292"/>
    </row>
    <row r="330" spans="1:8" s="291" customFormat="1" ht="32.25" customHeight="1" x14ac:dyDescent="0.3">
      <c r="A330" s="293"/>
      <c r="B330" s="402" t="s">
        <v>771</v>
      </c>
      <c r="C330" s="402"/>
      <c r="D330" s="402"/>
      <c r="E330" s="402"/>
      <c r="F330" s="402"/>
      <c r="G330" s="295"/>
      <c r="H330" s="292"/>
    </row>
    <row r="331" spans="1:8" s="291" customFormat="1" ht="33.75" customHeight="1" x14ac:dyDescent="0.3">
      <c r="A331" s="293"/>
      <c r="B331" s="402" t="s">
        <v>772</v>
      </c>
      <c r="C331" s="402"/>
      <c r="D331" s="402"/>
      <c r="E331" s="402"/>
      <c r="F331" s="402"/>
      <c r="G331" s="295"/>
      <c r="H331" s="292"/>
    </row>
    <row r="332" spans="1:8" s="291" customFormat="1" ht="67.5" customHeight="1" x14ac:dyDescent="0.3">
      <c r="A332" s="294"/>
      <c r="B332" s="402" t="s">
        <v>773</v>
      </c>
      <c r="C332" s="402"/>
      <c r="D332" s="402"/>
      <c r="E332" s="402"/>
      <c r="F332" s="402"/>
      <c r="G332" s="402"/>
      <c r="H332" s="292"/>
    </row>
    <row r="333" spans="1:8" x14ac:dyDescent="0.3">
      <c r="B333" s="274" t="s">
        <v>615</v>
      </c>
      <c r="C333" s="272"/>
      <c r="D333" s="272"/>
      <c r="E333" s="273"/>
    </row>
    <row r="334" spans="1:8" ht="16.5" customHeight="1" x14ac:dyDescent="0.3">
      <c r="B334" s="395" t="s">
        <v>616</v>
      </c>
      <c r="C334" s="395"/>
      <c r="D334" s="395"/>
      <c r="E334" s="395"/>
    </row>
    <row r="335" spans="1:8" ht="24.75" customHeight="1" x14ac:dyDescent="0.3">
      <c r="B335" s="275" t="s">
        <v>617</v>
      </c>
      <c r="C335" s="275"/>
      <c r="D335" s="275"/>
      <c r="E335" s="275"/>
    </row>
    <row r="336" spans="1:8" ht="18.75" customHeight="1" x14ac:dyDescent="0.3">
      <c r="B336" s="275" t="s">
        <v>635</v>
      </c>
      <c r="C336" s="275"/>
      <c r="D336" s="275"/>
      <c r="E336" s="275"/>
    </row>
    <row r="337" spans="1:7" ht="37.5" customHeight="1" x14ac:dyDescent="0.3">
      <c r="B337" s="397" t="s">
        <v>633</v>
      </c>
      <c r="C337" s="397"/>
      <c r="D337" s="397"/>
      <c r="E337" s="397"/>
    </row>
    <row r="338" spans="1:7" x14ac:dyDescent="0.3">
      <c r="B338" s="395" t="s">
        <v>618</v>
      </c>
      <c r="C338" s="399"/>
      <c r="D338" s="276"/>
      <c r="E338" s="276"/>
    </row>
    <row r="339" spans="1:7" ht="50.25" customHeight="1" x14ac:dyDescent="0.3">
      <c r="B339" s="397" t="s">
        <v>619</v>
      </c>
      <c r="C339" s="397"/>
      <c r="D339" s="397"/>
      <c r="E339" s="397"/>
      <c r="F339" s="397"/>
      <c r="G339" s="397"/>
    </row>
    <row r="340" spans="1:7" s="216" customFormat="1" ht="18" customHeight="1" x14ac:dyDescent="0.3">
      <c r="A340" s="277"/>
      <c r="B340" s="278" t="s">
        <v>636</v>
      </c>
      <c r="C340" s="278"/>
      <c r="D340" s="279"/>
      <c r="E340" s="279"/>
      <c r="F340" s="279"/>
      <c r="G340" s="279"/>
    </row>
    <row r="341" spans="1:7" x14ac:dyDescent="0.3">
      <c r="B341" s="396" t="s">
        <v>620</v>
      </c>
      <c r="C341" s="396"/>
      <c r="D341" s="396"/>
      <c r="E341" s="280"/>
    </row>
    <row r="342" spans="1:7" x14ac:dyDescent="0.3">
      <c r="B342" s="275" t="s">
        <v>621</v>
      </c>
      <c r="C342" s="275"/>
      <c r="D342" s="275"/>
      <c r="E342" s="280"/>
    </row>
    <row r="343" spans="1:7" x14ac:dyDescent="0.3">
      <c r="B343" s="281" t="s">
        <v>622</v>
      </c>
      <c r="C343" s="281"/>
      <c r="D343" s="281"/>
      <c r="E343" s="282"/>
    </row>
    <row r="344" spans="1:7" x14ac:dyDescent="0.3">
      <c r="B344" s="281" t="s">
        <v>623</v>
      </c>
      <c r="C344" s="281"/>
      <c r="D344" s="281"/>
      <c r="E344" s="282"/>
    </row>
    <row r="345" spans="1:7" x14ac:dyDescent="0.3">
      <c r="B345" s="281" t="s">
        <v>632</v>
      </c>
      <c r="C345" s="281"/>
      <c r="D345" s="281"/>
      <c r="E345" s="282"/>
    </row>
    <row r="346" spans="1:7" x14ac:dyDescent="0.3">
      <c r="B346" s="281" t="s">
        <v>624</v>
      </c>
      <c r="C346" s="281"/>
      <c r="D346" s="281"/>
      <c r="E346" s="282"/>
    </row>
    <row r="347" spans="1:7" x14ac:dyDescent="0.3">
      <c r="B347" s="281" t="s">
        <v>625</v>
      </c>
      <c r="C347" s="281"/>
      <c r="D347" s="281"/>
      <c r="E347" s="282"/>
    </row>
    <row r="348" spans="1:7" x14ac:dyDescent="0.3">
      <c r="B348" s="281" t="s">
        <v>626</v>
      </c>
      <c r="C348" s="281"/>
      <c r="D348" s="281"/>
      <c r="E348" s="282"/>
    </row>
    <row r="349" spans="1:7" x14ac:dyDescent="0.3">
      <c r="B349" s="281" t="s">
        <v>627</v>
      </c>
      <c r="C349" s="281"/>
      <c r="D349" s="281"/>
      <c r="E349" s="282"/>
    </row>
    <row r="350" spans="1:7" x14ac:dyDescent="0.3">
      <c r="B350" s="281" t="s">
        <v>628</v>
      </c>
      <c r="C350" s="281"/>
      <c r="D350" s="281"/>
      <c r="E350" s="282"/>
    </row>
    <row r="351" spans="1:7" ht="39" customHeight="1" x14ac:dyDescent="0.3">
      <c r="B351" s="397" t="s">
        <v>629</v>
      </c>
      <c r="C351" s="397"/>
      <c r="D351" s="397"/>
      <c r="E351" s="397"/>
    </row>
    <row r="352" spans="1:7" x14ac:dyDescent="0.3">
      <c r="B352" s="395" t="s">
        <v>630</v>
      </c>
      <c r="C352" s="395"/>
      <c r="D352" s="395"/>
      <c r="E352" s="395"/>
    </row>
    <row r="353" spans="2:5" x14ac:dyDescent="0.3">
      <c r="B353" s="393" t="s">
        <v>631</v>
      </c>
      <c r="C353" s="394"/>
      <c r="D353" s="283"/>
      <c r="E353" s="284"/>
    </row>
  </sheetData>
  <mergeCells count="92">
    <mergeCell ref="A27:G27"/>
    <mergeCell ref="A32:G32"/>
    <mergeCell ref="A37:G37"/>
    <mergeCell ref="A20:G20"/>
    <mergeCell ref="A34:G34"/>
    <mergeCell ref="E1:G1"/>
    <mergeCell ref="E2:G2"/>
    <mergeCell ref="A6:G6"/>
    <mergeCell ref="F7:G7"/>
    <mergeCell ref="C8:G8"/>
    <mergeCell ref="A9:B9"/>
    <mergeCell ref="C11:G11"/>
    <mergeCell ref="F14:F15"/>
    <mergeCell ref="G14:G15"/>
    <mergeCell ref="A17:G17"/>
    <mergeCell ref="A14:A15"/>
    <mergeCell ref="B14:B15"/>
    <mergeCell ref="C14:C15"/>
    <mergeCell ref="D14:D15"/>
    <mergeCell ref="E14:E15"/>
    <mergeCell ref="B319:G319"/>
    <mergeCell ref="B338:C338"/>
    <mergeCell ref="B320:D320"/>
    <mergeCell ref="B325:E325"/>
    <mergeCell ref="B334:E334"/>
    <mergeCell ref="B337:E337"/>
    <mergeCell ref="B332:G332"/>
    <mergeCell ref="B331:F331"/>
    <mergeCell ref="B330:F330"/>
    <mergeCell ref="B353:C353"/>
    <mergeCell ref="B352:E352"/>
    <mergeCell ref="B341:D341"/>
    <mergeCell ref="B351:E351"/>
    <mergeCell ref="B339:G339"/>
    <mergeCell ref="C316:F316"/>
    <mergeCell ref="A21:G21"/>
    <mergeCell ref="A23:G23"/>
    <mergeCell ref="A29:G29"/>
    <mergeCell ref="A35:G35"/>
    <mergeCell ref="A38:G38"/>
    <mergeCell ref="A49:G49"/>
    <mergeCell ref="A50:G50"/>
    <mergeCell ref="A63:G63"/>
    <mergeCell ref="A64:G64"/>
    <mergeCell ref="A292:G292"/>
    <mergeCell ref="A295:G295"/>
    <mergeCell ref="A297:G297"/>
    <mergeCell ref="A299:G299"/>
    <mergeCell ref="A41:G41"/>
    <mergeCell ref="A55:G55"/>
    <mergeCell ref="A95:G95"/>
    <mergeCell ref="A100:G100"/>
    <mergeCell ref="A102:G102"/>
    <mergeCell ref="A68:G68"/>
    <mergeCell ref="A71:G71"/>
    <mergeCell ref="A75:G75"/>
    <mergeCell ref="A78:G78"/>
    <mergeCell ref="A84:G84"/>
    <mergeCell ref="A83:G83"/>
    <mergeCell ref="A139:G139"/>
    <mergeCell ref="A145:G145"/>
    <mergeCell ref="A153:G153"/>
    <mergeCell ref="A110:G110"/>
    <mergeCell ref="A118:G118"/>
    <mergeCell ref="A126:G126"/>
    <mergeCell ref="A173:G173"/>
    <mergeCell ref="A177:G177"/>
    <mergeCell ref="A176:G176"/>
    <mergeCell ref="A160:G160"/>
    <mergeCell ref="A164:G164"/>
    <mergeCell ref="A169:G169"/>
    <mergeCell ref="A204:G204"/>
    <mergeCell ref="A181:G181"/>
    <mergeCell ref="A180:G180"/>
    <mergeCell ref="A187:G187"/>
    <mergeCell ref="A191:G191"/>
    <mergeCell ref="A192:G192"/>
    <mergeCell ref="A194:G194"/>
    <mergeCell ref="A198:G198"/>
    <mergeCell ref="A201:G201"/>
    <mergeCell ref="A246:G246"/>
    <mergeCell ref="A251:G251"/>
    <mergeCell ref="A259:G259"/>
    <mergeCell ref="A208:G208"/>
    <mergeCell ref="A217:G217"/>
    <mergeCell ref="A239:G239"/>
    <mergeCell ref="A301:G301"/>
    <mergeCell ref="A302:G302"/>
    <mergeCell ref="A315:G315"/>
    <mergeCell ref="A264:G264"/>
    <mergeCell ref="A287:G287"/>
    <mergeCell ref="A289:G289"/>
  </mergeCells>
  <printOptions horizontalCentered="1"/>
  <pageMargins left="0.19685039370078741" right="0.19685039370078741" top="0.35433070866141736" bottom="0.19685039370078741" header="0.11811023622047245" footer="0.11811023622047245"/>
  <pageSetup paperSize="9" scale="85" fitToHeight="1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SUM('1.Лок.смета.и.Акт'!AS47:'1.Лок.смета.и.Акт'!AS79)</f>
        <v>0</v>
      </c>
      <c r="AZ14">
        <f>SUM('1.Лок.смета.и.Акт'!AT47:'1.Лок.смета.и.Акт'!AT79)</f>
        <v>0</v>
      </c>
      <c r="BA14">
        <f>SUM('1.Лок.смета.и.Акт'!AU47:'1.Лок.смета.и.Акт'!AU79)</f>
        <v>0</v>
      </c>
      <c r="BB14">
        <f>SUM('1.Лок.смета.и.Акт'!AV47:'1.Лок.смета.и.Акт'!AV79)</f>
        <v>0</v>
      </c>
      <c r="BC14">
        <f>SUM('1.Лок.смета.и.Акт'!AW47:'1.Лок.смета.и.Акт'!AW79)</f>
        <v>0</v>
      </c>
      <c r="BD14">
        <f>SUM('1.Лок.смета.и.Акт'!AX47:'1.Лок.смета.и.Акт'!AX79)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SUM('1.Лок.смета.и.Акт'!GJ47:'1.Лок.смета.и.Акт'!GJ79)</f>
        <v>29890</v>
      </c>
      <c r="EW14">
        <f>SUM('1.Лок.смета.и.Акт'!GK47:'1.Лок.смета.и.Акт'!GK79)</f>
        <v>2189</v>
      </c>
      <c r="EX14">
        <f>SUM('1.Лок.смета.и.Акт'!GL47:'1.Лок.смета.и.Акт'!GL79)</f>
        <v>27701</v>
      </c>
      <c r="EY14">
        <f>SUM('1.Лок.смета.и.Акт'!GM47:'1.Лок.смета.и.Акт'!GM79)</f>
        <v>1304</v>
      </c>
      <c r="EZ14">
        <f>SUM('1.Лок.смета.и.Акт'!GN47:'1.Лок.смета.и.Акт'!GN79)</f>
        <v>0</v>
      </c>
      <c r="FA14">
        <f>SUM('1.Лок.смета.и.Акт'!GO47:'1.Лок.смета.и.Акт'!GO79)</f>
        <v>0</v>
      </c>
      <c r="FB14">
        <f>SUM('1.Лок.смета.и.Акт'!GP47:'1.Лок.смета.и.Акт'!GP79)</f>
        <v>0</v>
      </c>
      <c r="FC14">
        <f>SUM('1.Лок.смета.и.Акт'!GQ47:'1.Лок.смета.и.Акт'!GQ79)</f>
        <v>0</v>
      </c>
      <c r="FD14">
        <f>SUM('1.Лок.смета.и.Акт'!GR47:'1.Лок.смета.и.Акт'!GR79)</f>
        <v>0</v>
      </c>
      <c r="FE14">
        <f>SUM('1.Лок.смета.и.Акт'!GS47:'1.Лок.смета.и.Акт'!GS79)</f>
        <v>0</v>
      </c>
      <c r="FF14">
        <f>SUM('1.Лок.смета.и.Акт'!GT47:'1.Лок.смета.и.Акт'!GT79)</f>
        <v>0</v>
      </c>
      <c r="FG14">
        <f>SUM('1.Лок.смета.и.Акт'!GU47:'1.Лок.смета.и.Акт'!GU79)</f>
        <v>0</v>
      </c>
      <c r="FH14">
        <f>SUM('1.Лок.смета.и.Акт'!GV47:'1.Лок.смета.и.Акт'!GV79)</f>
        <v>0</v>
      </c>
      <c r="FI14">
        <f>SUM('1.Лок.смета.и.Акт'!GW47:'1.Лок.смета.и.Акт'!GW79)</f>
        <v>0</v>
      </c>
      <c r="FJ14">
        <f>SUM('1.Лок.смета.и.Акт'!GX47:'1.Лок.смета.и.Акт'!GX79)</f>
        <v>0</v>
      </c>
      <c r="FK14">
        <f>SUM('1.Лок.смета.и.Акт'!GY47:'1.Лок.смета.и.Акт'!GY79)</f>
        <v>3004</v>
      </c>
      <c r="FL14">
        <f>SUM('1.Лок.смета.и.Акт'!GZ47:'1.Лок.смета.и.Акт'!GZ79)</f>
        <v>1643</v>
      </c>
      <c r="FM14">
        <f>SUM('1.Лок.смета.и.Акт'!HA47:'1.Лок.смета.и.Акт'!HA79)</f>
        <v>34537</v>
      </c>
      <c r="FN14">
        <f>SUM('1.Лок.смета.и.Акт'!HB47:'1.Лок.смета.и.Акт'!HB79)</f>
        <v>34537</v>
      </c>
      <c r="FO14">
        <f>SUM('1.Лок.смета.и.Акт'!HC47:'1.Лок.смета.и.Акт'!HC79)</f>
        <v>0</v>
      </c>
      <c r="FP14">
        <f>SUM('1.Лок.смета.и.Акт'!HD47:'1.Лок.смета.и.Акт'!HD79)</f>
        <v>0</v>
      </c>
      <c r="FQ14">
        <f>SUM('1.Лок.смета.и.Акт'!HE47:'1.Лок.смета.и.Акт'!HE79)</f>
        <v>0</v>
      </c>
      <c r="FR14">
        <f>'1.Лок.смета.и.Акт'!FN80+'1.Лок.смета.и.Акт'!FO80</f>
        <v>34537</v>
      </c>
      <c r="FS14">
        <f>SUM('1.Лок.смета.и.Акт'!HG47:'1.Лок.смета.и.Акт'!HG79)</f>
        <v>0</v>
      </c>
      <c r="FT14">
        <f>SUM('1.Лок.смета.и.Акт'!HH47:'1.Лок.смета.и.Акт'!HH79)</f>
        <v>0</v>
      </c>
      <c r="FU14">
        <f>SUM('1.Лок.смета.и.Акт'!HI47:'1.Лок.смета.и.Акт'!HI79)</f>
        <v>0</v>
      </c>
      <c r="FV14">
        <f>SUM('1.Лок.смета.и.Акт'!HJ47:'1.Лок.смета.и.Акт'!HJ79)</f>
        <v>0</v>
      </c>
      <c r="FW14">
        <f>SUM('1.Лок.смета.и.Акт'!HK47:'1.Лок.смета.и.Акт'!HK79)</f>
        <v>16406</v>
      </c>
      <c r="FX14">
        <f>SUMIF('1.Лок.смета.и.Акт'!CV47:'1.Лок.смета.и.Акт'!CV79,1,'1.Лок.смета.и.Акт'!GK47:'1.Лок.смета.и.Акт'!GK79)</f>
        <v>2189</v>
      </c>
      <c r="FY14">
        <f>SUMIF('1.Лок.смета.и.Акт'!CV47:'1.Лок.смета.и.Акт'!CV79,2,'1.Лок.смета.и.Акт'!GK47:'1.Лок.смета.и.Акт'!GK79)</f>
        <v>0</v>
      </c>
      <c r="FZ14">
        <f>SUMIF('1.Лок.смета.и.Акт'!CV47:'1.Лок.смета.и.Акт'!CV79,5,'1.Лок.смета.и.Акт'!GK47:'1.Лок.смета.и.Акт'!GK79)</f>
        <v>0</v>
      </c>
      <c r="GA14">
        <f>SUMIF('1.Лок.смета.и.Акт'!CV47:'1.Лок.смета.и.Акт'!CV79,4,'1.Лок.смета.и.Акт'!GK47:'1.Лок.смета.и.Акт'!GK79)</f>
        <v>0</v>
      </c>
      <c r="GB14">
        <f>SUMIF('1.Лок.смета.и.Акт'!CV47:'1.Лок.смета.и.Акт'!CV79,1,'1.Лок.смета.и.Акт'!GL47:'1.Лок.смета.и.Акт'!GL79)</f>
        <v>27701</v>
      </c>
      <c r="GC14">
        <f>SUMIF('1.Лок.смета.и.Акт'!CV47:'1.Лок.смета.и.Акт'!CV79,2,'1.Лок.смета.и.Акт'!GL47:'1.Лок.смета.и.Акт'!GL79)</f>
        <v>0</v>
      </c>
      <c r="GD14">
        <f>SUMIF('1.Лок.смета.и.Акт'!CV47:'1.Лок.смета.и.Акт'!CV79,4,'1.Лок.смета.и.Акт'!GL47:'1.Лок.смета.и.Акт'!GL79)</f>
        <v>0</v>
      </c>
      <c r="GE14">
        <f>SUMIF('1.Лок.смета.и.Акт'!CV47:'1.Лок.смета.и.Акт'!CV79,1,'1.Лок.смета.и.Акт'!GQ47:'1.Лок.смета.и.Акт'!GQ79)</f>
        <v>0</v>
      </c>
      <c r="GF14">
        <f>SUMIF('1.Лок.смета.и.Акт'!CV47:'1.Лок.смета.и.Акт'!CV79,2,'1.Лок.смета.и.Акт'!GQ47:'1.Лок.смета.и.Акт'!GQ79)</f>
        <v>0</v>
      </c>
      <c r="GG14">
        <f>SUMIF('1.Лок.смета.и.Акт'!CV47:'1.Лок.смета.и.Акт'!CV79,4,'1.Лок.смета.и.Акт'!GQ47:'1.Лок.смета.и.Акт'!GQ79)</f>
        <v>0</v>
      </c>
      <c r="IB14">
        <f>SUM('1.Лок.смета.и.Акт'!HO47:'1.Лок.смета.и.Акт'!HO79)</f>
        <v>16406</v>
      </c>
      <c r="IC14">
        <f>SUM('1.Лок.смета.и.Акт'!HQ47:'1.Лок.смета.и.Акт'!HQ79)</f>
        <v>0</v>
      </c>
      <c r="ID14">
        <f>SUM('1.Лок.смета.и.Акт'!HS47:'1.Лок.смета.и.Акт'!HS79)</f>
        <v>0</v>
      </c>
      <c r="IE14">
        <f>SUM('1.Лок.смета.и.Акт'!HU47:'1.Лок.смета.и.Акт'!HU79)</f>
        <v>0</v>
      </c>
      <c r="IF14">
        <f>SUM('1.Лок.смета.и.Акт'!HY47:'1.Лок.смета.и.Акт'!HY79)</f>
        <v>0</v>
      </c>
      <c r="IG14">
        <f>SUM('1.Лок.смета.и.Акт'!HZ47:'1.Лок.смета.и.Акт'!HZ79)</f>
        <v>0</v>
      </c>
      <c r="IH14">
        <f>SUM('1.Лок.смета.и.Акт'!HL47:'1.Лок.смета.и.Акт'!HL79)</f>
        <v>18131</v>
      </c>
      <c r="II14">
        <f>SUM('1.Лок.смета.и.Акт'!HN47:'1.Лок.смета.и.Акт'!HN79)</f>
        <v>18131</v>
      </c>
      <c r="IJ14">
        <f>SUM('1.Лок.смета.и.Акт'!HP47:'1.Лок.смета.и.Акт'!HP79)</f>
        <v>0</v>
      </c>
      <c r="IK14">
        <f>SUM('1.Лок.смета.и.Акт'!HR47:'1.Лок.смета.и.Акт'!HR79)</f>
        <v>0</v>
      </c>
      <c r="IL14">
        <f>SUM('1.Лок.смета.и.Акт'!HT47:'1.Лок.смета.и.Акт'!HT79)</f>
        <v>0</v>
      </c>
      <c r="IM14">
        <f>SUM('1.Лок.смета.и.Акт'!HW47:'1.Лок.смета.и.Акт'!HW79)</f>
        <v>0</v>
      </c>
      <c r="IN14">
        <f>SUMIF('1.Лок.смета.и.Акт'!CV47:'1.Лок.смета.и.Акт'!CV79,1,'1.Лок.смета.и.Акт'!GY47:'1.Лок.смета.и.Акт'!GY79)</f>
        <v>3004</v>
      </c>
      <c r="IO14">
        <f>SUMIF('1.Лок.смета.и.Акт'!CV47:'1.Лок.смета.и.Акт'!CV79,2,'1.Лок.смета.и.Акт'!GY47:'1.Лок.смета.и.Акт'!GY79)</f>
        <v>0</v>
      </c>
      <c r="IP14">
        <f>SUMIF('1.Лок.смета.и.Акт'!CV47:'1.Лок.смета.и.Акт'!CV79,5,'1.Лок.смета.и.Акт'!GY47:'1.Лок.смета.и.Акт'!GY79)</f>
        <v>0</v>
      </c>
      <c r="IQ14">
        <f>SUMIF('1.Лок.смета.и.Акт'!CV47:'1.Лок.смета.и.Акт'!CV79,4,'1.Лок.смета.и.Акт'!GY47:'1.Лок.смета.и.Акт'!GY79)</f>
        <v>0</v>
      </c>
      <c r="IR14">
        <f>SUMIF('1.Лок.смета.и.Акт'!CV47:'1.Лок.смета.и.Акт'!CV79,1,'1.Лок.смета.и.Акт'!GZ47:'1.Лок.смета.и.Акт'!GZ79)</f>
        <v>1643</v>
      </c>
      <c r="IS14">
        <f>SUMIF('1.Лок.смета.и.Акт'!CV47:'1.Лок.смета.и.Акт'!CV79,2,'1.Лок.смета.и.Акт'!GZ47:'1.Лок.смета.и.Акт'!GZ79)</f>
        <v>0</v>
      </c>
      <c r="IT14">
        <f>SUMIF('1.Лок.смета.и.Акт'!CV47:'1.Лок.смета.и.Акт'!CV79,5,'1.Лок.смета.и.Акт'!GZ47:'1.Лок.смета.и.Акт'!GZ79)</f>
        <v>0</v>
      </c>
      <c r="IU14">
        <f>SUMIF('1.Лок.смета.и.Акт'!CV47:'1.Лок.смета.и.Акт'!CV79,4,'1.Лок.смета.и.Акт'!GZ47:'1.Лок.смета.и.Акт'!GZ79)</f>
        <v>0</v>
      </c>
    </row>
    <row r="15" spans="1:255" x14ac:dyDescent="0.2">
      <c r="A15">
        <v>999</v>
      </c>
      <c r="B15" t="s">
        <v>340</v>
      </c>
    </row>
    <row r="80" spans="57:68" x14ac:dyDescent="0.2">
      <c r="BE80">
        <f>SUMIF('1.Лок.смета.и.Акт'!CV47:'1.Лок.смета.и.Акт'!CV79,1,'1.Лок.смета.и.Акт'!AV47:'1.Лок.смета.и.Акт'!AV79)</f>
        <v>0</v>
      </c>
      <c r="BF80">
        <f>SUMIF('1.Лок.смета.и.Акт'!CV47:'1.Лок.смета.и.Акт'!CV79,2,'1.Лок.смета.и.Акт'!AV47:'1.Лок.смета.и.Акт'!AV79)</f>
        <v>0</v>
      </c>
      <c r="BG80">
        <f>SUMIF('1.Лок.смета.и.Акт'!CV47:'1.Лок.смета.и.Акт'!CV79,5,'1.Лок.смета.и.Акт'!AV47:'1.Лок.смета.и.Акт'!AV79)</f>
        <v>0</v>
      </c>
      <c r="BH80">
        <f>SUMIF('1.Лок.смета.и.Акт'!CV47:'1.Лок.смета.и.Акт'!CV79,4,'1.Лок.смета.и.Акт'!AV47:'1.Лок.смета.и.Акт'!AV79)</f>
        <v>0</v>
      </c>
      <c r="BI80">
        <f>SUMIF('1.Лок.смета.и.Акт'!CV47:'1.Лок.смета.и.Акт'!CV79,1,'1.Лок.смета.и.Акт'!AW47:'1.Лок.смета.и.Акт'!AW79)</f>
        <v>0</v>
      </c>
      <c r="BJ80">
        <f>SUMIF('1.Лок.смета.и.Акт'!CV47:'1.Лок.смета.и.Акт'!CV79,2,'1.Лок.смета.и.Акт'!AW47:'1.Лок.смета.и.Акт'!AW79)</f>
        <v>0</v>
      </c>
      <c r="BK80">
        <f>SUMIF('1.Лок.смета.и.Акт'!CV47:'1.Лок.смета.и.Акт'!CV79,5,'1.Лок.смета.и.Акт'!AW47:'1.Лок.смета.и.Акт'!AW79)</f>
        <v>0</v>
      </c>
      <c r="BL80">
        <f>SUMIF('1.Лок.смета.и.Акт'!CV47:'1.Лок.смета.и.Акт'!CV79,4,'1.Лок.смета.и.Акт'!AW47:'1.Лок.смета.и.Акт'!AW79)</f>
        <v>0</v>
      </c>
      <c r="BM80">
        <f>SUMIF('1.Лок.смета.и.Акт'!CV47:'1.Лок.смета.и.Акт'!CV79,1,'1.Лок.смета.и.Акт'!AX47:'1.Лок.смета.и.Акт'!AX79)</f>
        <v>0</v>
      </c>
      <c r="BN80">
        <f>SUMIF('1.Лок.смета.и.Акт'!CV47:'1.Лок.смета.и.Акт'!CV79,2,'1.Лок.смета.и.Акт'!AX47:'1.Лок.смета.и.Акт'!AX79)</f>
        <v>0</v>
      </c>
      <c r="BO80">
        <f>SUMIF('1.Лок.смета.и.Акт'!CV47:'1.Лок.смета.и.Акт'!CV79,5,'1.Лок.смета.и.Акт'!AX47:'1.Лок.смета.и.Акт'!AX79)</f>
        <v>0</v>
      </c>
      <c r="BP80">
        <f>SUMIF('1.Лок.смета.и.Акт'!CV47:'1.Лок.смета.и.Акт'!CV79,4,'1.Лок.смета.и.Акт'!AX47:'1.Лок.смета.и.Акт'!AX79)</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13</vt:i4>
      </vt:variant>
    </vt:vector>
  </HeadingPairs>
  <TitlesOfParts>
    <vt:vector size="26" baseType="lpstr">
      <vt:lpstr>6.Ведомость_списания</vt:lpstr>
      <vt:lpstr>5.Ресурсный_расчет</vt:lpstr>
      <vt:lpstr>4.Оборудование</vt:lpstr>
      <vt:lpstr>3.Материалы</vt:lpstr>
      <vt:lpstr>2.Лок.смета.и.Акт в ЕР</vt:lpstr>
      <vt:lpstr>SourceOb.2</vt:lpstr>
      <vt:lpstr>1.Лок.смета.и.Акт</vt:lpstr>
      <vt:lpstr>ТЗ 1-2, секц. А с котельной</vt:lpstr>
      <vt:lpstr>SourceOb.1</vt:lpstr>
      <vt:lpstr>Source</vt:lpstr>
      <vt:lpstr>SourceObSm</vt:lpstr>
      <vt:lpstr>SmtRes</vt:lpstr>
      <vt:lpstr>EtalonRes</vt:lpstr>
      <vt:lpstr>'1.Лок.смета.и.Акт'!Заголовки_для_печати</vt:lpstr>
      <vt:lpstr>'2.Лок.смета.и.Акт в ЕР'!Заголовки_для_печати</vt:lpstr>
      <vt:lpstr>'3.Материалы'!Заголовки_для_печати</vt:lpstr>
      <vt:lpstr>'4.Оборудование'!Заголовки_для_печати</vt:lpstr>
      <vt:lpstr>'5.Ресурсный_расчет'!Заголовки_для_печати</vt:lpstr>
      <vt:lpstr>'6.Ведомость_списания'!Заголовки_для_печати</vt:lpstr>
      <vt:lpstr>'1.Лок.смета.и.Акт'!Область_печати</vt:lpstr>
      <vt:lpstr>'2.Лок.смета.и.Акт в ЕР'!Область_печати</vt:lpstr>
      <vt:lpstr>'3.Материалы'!Область_печати</vt:lpstr>
      <vt:lpstr>'4.Оборудование'!Область_печати</vt:lpstr>
      <vt:lpstr>'5.Ресурсный_расчет'!Область_печати</vt:lpstr>
      <vt:lpstr>'6.Ведомость_списания'!Область_печати</vt:lpstr>
      <vt:lpstr>'ТЗ 1-2, секц. А с котельной'!Область_печати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Ионова Елизавета Борисовна</dc:creator>
  <cp:lastModifiedBy>Ушакова Наталья Витальевна</cp:lastModifiedBy>
  <cp:lastPrinted>2025-05-16T06:43:58Z</cp:lastPrinted>
  <dcterms:created xsi:type="dcterms:W3CDTF">2023-05-17T13:36:26Z</dcterms:created>
  <dcterms:modified xsi:type="dcterms:W3CDTF">2025-05-21T09:05:58Z</dcterms:modified>
</cp:coreProperties>
</file>